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 DRIVE\ASSIGNMENTS FILE\0 Major Projects\0 AI Data\Actual data for PBER AI\"/>
    </mc:Choice>
  </mc:AlternateContent>
  <xr:revisionPtr revIDLastSave="0" documentId="13_ncr:1_{5E6099E1-9EC4-41CB-B7DD-7D6533837607}" xr6:coauthVersionLast="47" xr6:coauthVersionMax="47" xr10:uidLastSave="{00000000-0000-0000-0000-000000000000}"/>
  <bookViews>
    <workbookView xWindow="-120" yWindow="-120" windowWidth="29040" windowHeight="15720" tabRatio="635" firstSheet="1" activeTab="1" xr2:uid="{00000000-000D-0000-FFFF-FFFF00000000}"/>
  </bookViews>
  <sheets>
    <sheet name="Sheet1" sheetId="13" state="hidden" r:id="rId1"/>
    <sheet name="PBE (NEGOTIATED)" sheetId="21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__________________________________SPD1">#REF!</definedName>
    <definedName name="___________________________________SPD2">#REF!</definedName>
    <definedName name="__________________________________SPD1">#REF!</definedName>
    <definedName name="__________________________________SPD2">#REF!</definedName>
    <definedName name="_________________________________SPD1">#REF!</definedName>
    <definedName name="_________________________________SPD2">#REF!</definedName>
    <definedName name="________________________________SPD1">#REF!</definedName>
    <definedName name="________________________________SPD2">#REF!</definedName>
    <definedName name="_______________________________can430">40.73</definedName>
    <definedName name="_______________________________can435">43.3</definedName>
    <definedName name="_______________________________DAT1">#REF!</definedName>
    <definedName name="_______________________________DAT2">#REF!</definedName>
    <definedName name="_______________________________DAT3">#REF!</definedName>
    <definedName name="_______________________________DAT4">#REF!</definedName>
    <definedName name="_______________________________SPD1">#REF!</definedName>
    <definedName name="_______________________________SPD2">#REF!</definedName>
    <definedName name="_______________________________SPD3">#REF!</definedName>
    <definedName name="_______________________________SPD4">#REF!</definedName>
    <definedName name="______________________________can430">40.73</definedName>
    <definedName name="______________________________can435">43.3</definedName>
    <definedName name="______________________________DAT1">#REF!</definedName>
    <definedName name="______________________________DAT2">#REF!</definedName>
    <definedName name="______________________________DAT3">#REF!</definedName>
    <definedName name="______________________________DAT4">#REF!</definedName>
    <definedName name="______________________________SPD3">#REF!</definedName>
    <definedName name="______________________________SPD4">#REF!</definedName>
    <definedName name="_____________________________can430">40.73</definedName>
    <definedName name="_____________________________can435">43.3</definedName>
    <definedName name="_____________________________DAT1">#REF!</definedName>
    <definedName name="_____________________________DAT2">#REF!</definedName>
    <definedName name="_____________________________DAT3">#REF!</definedName>
    <definedName name="_____________________________DAT4">#REF!</definedName>
    <definedName name="_____________________________SPD1">#REF!</definedName>
    <definedName name="_____________________________SPD2">#REF!</definedName>
    <definedName name="_____________________________SPD3">#REF!</definedName>
    <definedName name="_____________________________SPD4">#REF!</definedName>
    <definedName name="____________________________can430">40.73</definedName>
    <definedName name="____________________________can435">43.3</definedName>
    <definedName name="____________________________DAT1">#REF!</definedName>
    <definedName name="____________________________DAT2">#REF!</definedName>
    <definedName name="____________________________DAT3">#REF!</definedName>
    <definedName name="____________________________DAT4">#REF!</definedName>
    <definedName name="____________________________SPD3">#REF!</definedName>
    <definedName name="____________________________SPD4">#REF!</definedName>
    <definedName name="___________________________can430">40.73</definedName>
    <definedName name="___________________________can435">43.3</definedName>
    <definedName name="___________________________DAT1">#REF!</definedName>
    <definedName name="___________________________DAT2">#REF!</definedName>
    <definedName name="___________________________DAT3">#REF!</definedName>
    <definedName name="___________________________DAT4">#REF!</definedName>
    <definedName name="___________________________SPD1">#REF!</definedName>
    <definedName name="___________________________SPD2">#REF!</definedName>
    <definedName name="___________________________SPD3">#REF!</definedName>
    <definedName name="___________________________SPD4">#REF!</definedName>
    <definedName name="__________________________can430">40.73</definedName>
    <definedName name="__________________________can435">43.3</definedName>
    <definedName name="__________________________DAT1">#REF!</definedName>
    <definedName name="__________________________DAT2">#REF!</definedName>
    <definedName name="__________________________DAT3">#REF!</definedName>
    <definedName name="__________________________DAT4">#REF!</definedName>
    <definedName name="__________________________SPD3">#REF!</definedName>
    <definedName name="__________________________SPD4">#REF!</definedName>
    <definedName name="_________________________can430">40.73</definedName>
    <definedName name="_________________________can435">43.3</definedName>
    <definedName name="_________________________DAT1">#REF!</definedName>
    <definedName name="_________________________DAT2">#REF!</definedName>
    <definedName name="_________________________DAT3">#REF!</definedName>
    <definedName name="_________________________DAT4">#REF!</definedName>
    <definedName name="_________________________SPD1">#REF!</definedName>
    <definedName name="_________________________SPD2">#REF!</definedName>
    <definedName name="_________________________SPD3">#REF!</definedName>
    <definedName name="_________________________SPD4">#REF!</definedName>
    <definedName name="________________________can430">40.73</definedName>
    <definedName name="________________________can435">43.3</definedName>
    <definedName name="________________________DAT1">#REF!</definedName>
    <definedName name="________________________DAT2">#REF!</definedName>
    <definedName name="________________________DAT3">#REF!</definedName>
    <definedName name="________________________DAT4">#REF!</definedName>
    <definedName name="________________________SPD1">#REF!</definedName>
    <definedName name="________________________SPD2">#REF!</definedName>
    <definedName name="________________________SPD3">#REF!</definedName>
    <definedName name="________________________SPD4">#REF!</definedName>
    <definedName name="_______________________can430">40.73</definedName>
    <definedName name="_______________________can435">43.3</definedName>
    <definedName name="_______________________DAT1">#REF!</definedName>
    <definedName name="_______________________DAT2">#REF!</definedName>
    <definedName name="_______________________DAT3">#REF!</definedName>
    <definedName name="_______________________DAT4">#REF!</definedName>
    <definedName name="_______________________SPD1">#REF!</definedName>
    <definedName name="_______________________SPD2">#REF!</definedName>
    <definedName name="_______________________SPD3">#REF!</definedName>
    <definedName name="_______________________SPD4">#REF!</definedName>
    <definedName name="______________________can430">40.73</definedName>
    <definedName name="______________________can435">43.3</definedName>
    <definedName name="______________________DAT1">#REF!</definedName>
    <definedName name="______________________DAT2">#REF!</definedName>
    <definedName name="______________________DAT3">#REF!</definedName>
    <definedName name="______________________DAT4">#REF!</definedName>
    <definedName name="______________________SPD1">#REF!</definedName>
    <definedName name="______________________SPD2">#REF!</definedName>
    <definedName name="______________________SPD3">#REF!</definedName>
    <definedName name="______________________SPD4">#REF!</definedName>
    <definedName name="_____________________can430">40.73</definedName>
    <definedName name="_____________________can435">43.3</definedName>
    <definedName name="_____________________DAT1">#REF!</definedName>
    <definedName name="_____________________DAT2">#REF!</definedName>
    <definedName name="_____________________DAT3">#REF!</definedName>
    <definedName name="_____________________DAT4">#REF!</definedName>
    <definedName name="_____________________SPD1">#REF!</definedName>
    <definedName name="_____________________SPD2">#REF!</definedName>
    <definedName name="_____________________SPD3">#REF!</definedName>
    <definedName name="_____________________SPD4">#REF!</definedName>
    <definedName name="____________________can430">40.73</definedName>
    <definedName name="____________________can435">43.3</definedName>
    <definedName name="____________________DAT1">#REF!</definedName>
    <definedName name="____________________DAT2">#REF!</definedName>
    <definedName name="____________________DAT3">#REF!</definedName>
    <definedName name="____________________DAT4">#REF!</definedName>
    <definedName name="____________________SPD1">#REF!</definedName>
    <definedName name="____________________SPD2">#REF!</definedName>
    <definedName name="____________________SPD3">#REF!</definedName>
    <definedName name="____________________SPD4">#REF!</definedName>
    <definedName name="___________________can430">40.73</definedName>
    <definedName name="___________________can435">43.3</definedName>
    <definedName name="___________________DAT1">#REF!</definedName>
    <definedName name="___________________DAT2">#REF!</definedName>
    <definedName name="___________________DAT3">#REF!</definedName>
    <definedName name="___________________DAT4">#REF!</definedName>
    <definedName name="___________________SPD1">#REF!</definedName>
    <definedName name="___________________SPD2">#REF!</definedName>
    <definedName name="___________________SPD3">#REF!</definedName>
    <definedName name="___________________SPD4">#REF!</definedName>
    <definedName name="__________________can430">40.73</definedName>
    <definedName name="__________________can435">43.3</definedName>
    <definedName name="__________________DAT1">#REF!</definedName>
    <definedName name="__________________DAT2">#REF!</definedName>
    <definedName name="__________________DAT3">#REF!</definedName>
    <definedName name="__________________DAT4">#REF!</definedName>
    <definedName name="__________________SPD1">#REF!</definedName>
    <definedName name="__________________SPD2">#REF!</definedName>
    <definedName name="__________________SPD3">#REF!</definedName>
    <definedName name="__________________SPD4">#REF!</definedName>
    <definedName name="_________________can430">40.73</definedName>
    <definedName name="_________________can435">43.3</definedName>
    <definedName name="_________________DAT1">#REF!</definedName>
    <definedName name="_________________DAT2">#REF!</definedName>
    <definedName name="_________________DAT3">#REF!</definedName>
    <definedName name="_________________DAT4">#REF!</definedName>
    <definedName name="_________________SPD1">#REF!</definedName>
    <definedName name="_________________SPD2">#REF!</definedName>
    <definedName name="_________________SPD3">#REF!</definedName>
    <definedName name="_________________SPD4">#REF!</definedName>
    <definedName name="________________can430">40.73</definedName>
    <definedName name="________________can435">43.3</definedName>
    <definedName name="________________DAT1">#REF!</definedName>
    <definedName name="________________DAT2">#REF!</definedName>
    <definedName name="________________DAT3">#REF!</definedName>
    <definedName name="________________DAT4">#REF!</definedName>
    <definedName name="________________SPD1">#REF!</definedName>
    <definedName name="________________SPD2">#REF!</definedName>
    <definedName name="________________SPD3">#REF!</definedName>
    <definedName name="________________SPD4">#REF!</definedName>
    <definedName name="_______________can430">40.73</definedName>
    <definedName name="_______________can435">43.3</definedName>
    <definedName name="_______________DAT1">#REF!</definedName>
    <definedName name="_______________DAT2">#REF!</definedName>
    <definedName name="_______________DAT3">#REF!</definedName>
    <definedName name="_______________DAT4">#REF!</definedName>
    <definedName name="_______________SPD1">#REF!</definedName>
    <definedName name="_______________SPD2">#REF!</definedName>
    <definedName name="_______________SPD3">#REF!</definedName>
    <definedName name="_______________SPD4">#REF!</definedName>
    <definedName name="______________can430">40.73</definedName>
    <definedName name="______________can435">43.3</definedName>
    <definedName name="______________DAT1">#REF!</definedName>
    <definedName name="______________DAT2">#REF!</definedName>
    <definedName name="______________DAT3">#REF!</definedName>
    <definedName name="______________DAT4">#REF!</definedName>
    <definedName name="______________SPD1">#REF!</definedName>
    <definedName name="______________SPD2">#REF!</definedName>
    <definedName name="______________SPD3">#REF!</definedName>
    <definedName name="______________SPD4">#REF!</definedName>
    <definedName name="_____________can430">40.73</definedName>
    <definedName name="_____________can435">43.3</definedName>
    <definedName name="_____________DAT1">#REF!</definedName>
    <definedName name="_____________DAT2">#REF!</definedName>
    <definedName name="_____________DAT3">#REF!</definedName>
    <definedName name="_____________DAT4">#REF!</definedName>
    <definedName name="_____________SPD1">#REF!</definedName>
    <definedName name="_____________SPD2">#REF!</definedName>
    <definedName name="_____________SPD3">#REF!</definedName>
    <definedName name="_____________SPD4">#REF!</definedName>
    <definedName name="____________can430">40.73</definedName>
    <definedName name="____________can435">43.3</definedName>
    <definedName name="____________DAT1">#REF!</definedName>
    <definedName name="____________DAT2">#REF!</definedName>
    <definedName name="____________DAT3">#REF!</definedName>
    <definedName name="____________DAT4">#REF!</definedName>
    <definedName name="____________SPD1">#REF!</definedName>
    <definedName name="____________SPD2">#REF!</definedName>
    <definedName name="____________SPD3">#REF!</definedName>
    <definedName name="____________SPD4">#REF!</definedName>
    <definedName name="___________can430">40.73</definedName>
    <definedName name="___________can435">43.3</definedName>
    <definedName name="___________DAT1">#REF!</definedName>
    <definedName name="___________DAT2">#REF!</definedName>
    <definedName name="___________DAT3">#REF!</definedName>
    <definedName name="___________DAT4">#REF!</definedName>
    <definedName name="___________SPD1">#REF!</definedName>
    <definedName name="___________SPD2">#REF!</definedName>
    <definedName name="___________SPD3">#REF!</definedName>
    <definedName name="___________SPD4">#REF!</definedName>
    <definedName name="__________can430">40.73</definedName>
    <definedName name="__________can435">43.3</definedName>
    <definedName name="__________DAT1">#REF!</definedName>
    <definedName name="__________DAT2">#REF!</definedName>
    <definedName name="__________DAT3">#REF!</definedName>
    <definedName name="__________DAT4">#REF!</definedName>
    <definedName name="__________SPD1">#REF!</definedName>
    <definedName name="__________SPD2">#REF!</definedName>
    <definedName name="__________SPD3">#REF!</definedName>
    <definedName name="__________SPD4">#REF!</definedName>
    <definedName name="_________can430">40.73</definedName>
    <definedName name="_________can435">43.3</definedName>
    <definedName name="_________DAT1">#REF!</definedName>
    <definedName name="_________DAT2">#REF!</definedName>
    <definedName name="_________DAT3">#REF!</definedName>
    <definedName name="_________DAT4">#REF!</definedName>
    <definedName name="_________SPD1">#REF!</definedName>
    <definedName name="_________SPD2">#REF!</definedName>
    <definedName name="_________SPD3">#REF!</definedName>
    <definedName name="_________SPD4">#REF!</definedName>
    <definedName name="________can430">40.73</definedName>
    <definedName name="________can435">43.3</definedName>
    <definedName name="________DAT1">#REF!</definedName>
    <definedName name="________DAT2">#REF!</definedName>
    <definedName name="________DAT3">#REF!</definedName>
    <definedName name="________DAT4">#REF!</definedName>
    <definedName name="________SPD1">#REF!</definedName>
    <definedName name="________SPD2">#REF!</definedName>
    <definedName name="________SPD3">#REF!</definedName>
    <definedName name="________SPD4">#REF!</definedName>
    <definedName name="_______can430">40.73</definedName>
    <definedName name="_______can435">43.3</definedName>
    <definedName name="_______DAT1">#REF!</definedName>
    <definedName name="_______DAT2">#REF!</definedName>
    <definedName name="_______DAT3">#REF!</definedName>
    <definedName name="_______DAT4">#REF!</definedName>
    <definedName name="_______SPD1">#REF!</definedName>
    <definedName name="_______SPD2">#REF!</definedName>
    <definedName name="_______SPD3">#REF!</definedName>
    <definedName name="_______SPD4">#REF!</definedName>
    <definedName name="______can430">40.73</definedName>
    <definedName name="______can435">43.3</definedName>
    <definedName name="______DAT1">#REF!</definedName>
    <definedName name="______DAT2">#REF!</definedName>
    <definedName name="______DAT3">#REF!</definedName>
    <definedName name="______DAT4">#REF!</definedName>
    <definedName name="______SPD1">#REF!</definedName>
    <definedName name="______SPD2">#REF!</definedName>
    <definedName name="______SPD3">#REF!</definedName>
    <definedName name="______SPD4">#REF!</definedName>
    <definedName name="_____can430">40.73</definedName>
    <definedName name="_____can435">43.3</definedName>
    <definedName name="_____DAT1">#REF!</definedName>
    <definedName name="_____DAT2">#REF!</definedName>
    <definedName name="_____DAT3">#REF!</definedName>
    <definedName name="_____DAT4">#REF!</definedName>
    <definedName name="_____SPD1">#REF!</definedName>
    <definedName name="_____SPD2">#REF!</definedName>
    <definedName name="_____SPD3">#REF!</definedName>
    <definedName name="_____SPD4">#REF!</definedName>
    <definedName name="____can430">40.73</definedName>
    <definedName name="____can435">43.3</definedName>
    <definedName name="____DAT1">#REF!</definedName>
    <definedName name="____DAT2">#REF!</definedName>
    <definedName name="____DAT3">#REF!</definedName>
    <definedName name="____DAT4">#REF!</definedName>
    <definedName name="____SPD1">#REF!</definedName>
    <definedName name="____SPD2">#REF!</definedName>
    <definedName name="____SPD3">#REF!</definedName>
    <definedName name="____SPD4">#REF!</definedName>
    <definedName name="___can430">40.73</definedName>
    <definedName name="___can435">43.3</definedName>
    <definedName name="___DAT1">#REF!</definedName>
    <definedName name="___DAT2">#REF!</definedName>
    <definedName name="___DAT3">#REF!</definedName>
    <definedName name="___DAT4">#REF!</definedName>
    <definedName name="___SPD1">#REF!</definedName>
    <definedName name="___SPD2">#REF!</definedName>
    <definedName name="___SPD3">#REF!</definedName>
    <definedName name="___SPD4">#REF!</definedName>
    <definedName name="__can430">40.73</definedName>
    <definedName name="__can435">43.3</definedName>
    <definedName name="__DAT1">#REF!</definedName>
    <definedName name="__DAT2">#REF!</definedName>
    <definedName name="__DAT3">#REF!</definedName>
    <definedName name="__DAT4">#REF!</definedName>
    <definedName name="__SPD1">#REF!</definedName>
    <definedName name="__SPD2">#REF!</definedName>
    <definedName name="__SPD3">#REF!</definedName>
    <definedName name="__SPD4">#REF!</definedName>
    <definedName name="_can430">40.73</definedName>
    <definedName name="_can435">43.3</definedName>
    <definedName name="_DAT1">#REF!</definedName>
    <definedName name="_DAT2">#REF!</definedName>
    <definedName name="_DAT3">#REF!</definedName>
    <definedName name="_DAT4">#REF!</definedName>
    <definedName name="_SPD1">#REF!</definedName>
    <definedName name="_SPD2">#REF!</definedName>
    <definedName name="_SPD3">#REF!</definedName>
    <definedName name="_SPD4">#REF!</definedName>
    <definedName name="A">'[1]pol-60'!$G$1</definedName>
    <definedName name="AccessDatabase" hidden="1">"C:\Teddata\HEATLOAD.mdb"</definedName>
    <definedName name="Amount">[2]Poddar!#REF!</definedName>
    <definedName name="arogya">'[3]pol-60'!$G$1</definedName>
    <definedName name="Atlas1">[4]Atlas!$Q:$Q</definedName>
    <definedName name="Atlas2">[4]Atlas!$P:$P</definedName>
    <definedName name="B">'[5]PRECAST lightconc-II'!$K$19</definedName>
    <definedName name="bhkh">#REF!</definedName>
    <definedName name="bol">#REF!</definedName>
    <definedName name="boml">#REF!</definedName>
    <definedName name="botl">#REF!</definedName>
    <definedName name="botn">#REF!</definedName>
    <definedName name="bua">#REF!</definedName>
    <definedName name="Button_74">"HEATLOAD_Input_1_List"</definedName>
    <definedName name="CABCapEXDC">#REF!</definedName>
    <definedName name="CABCapexDesk">#REF!</definedName>
    <definedName name="cabinet">#REF!</definedName>
    <definedName name="CAPWIP">#REF!</definedName>
    <definedName name="CC">#REF!</definedName>
    <definedName name="CGBP">#REF!</definedName>
    <definedName name="CO">#REF!</definedName>
    <definedName name="Co_Code">#REF!</definedName>
    <definedName name="CompanyCode">'[6]A-CompanyInfo'!$F$8</definedName>
    <definedName name="CompanyName">'[6]A-CompanyInfo'!$F$9</definedName>
    <definedName name="CON">#REF!</definedName>
    <definedName name="D">'[5]PRECAST lightconc-II'!$J$20</definedName>
    <definedName name="Data1">#REF!</definedName>
    <definedName name="Data1Name">#REF!</definedName>
    <definedName name="Data2">#REF!</definedName>
    <definedName name="Data2Name">#REF!</definedName>
    <definedName name="dataa">[7]Pivot_Weighted_SC_edit!$A$4:$AK$50</definedName>
    <definedName name="Date">#REF!</definedName>
    <definedName name="DCCapexCabs">#REF!</definedName>
    <definedName name="DCCapexCabs50">#REF!</definedName>
    <definedName name="DCCapexRental">#REF!</definedName>
    <definedName name="DCCapexSetup">#REF!</definedName>
    <definedName name="Doc_Type">#REF!</definedName>
    <definedName name="E">'[5]PRECAST lightconc-II'!$K$20</definedName>
    <definedName name="error1">'[8]NCR Hardware Quote'!#REF!</definedName>
    <definedName name="F">'[9]1302 ot final'!#REF!</definedName>
    <definedName name="FISS1">#REF!</definedName>
    <definedName name="FISS2">#REF!</definedName>
    <definedName name="FX">#REF!</definedName>
    <definedName name="FX_MTM_NEGATIVE">#REF!</definedName>
    <definedName name="FX_MTM_NETTING">#REF!</definedName>
    <definedName name="FX_MTM_POSITIVE">#REF!</definedName>
    <definedName name="FX_NOTIONAL">#REF!</definedName>
    <definedName name="FX_PFE_NETTING">#REF!</definedName>
    <definedName name="FX_WRA">#REF!</definedName>
    <definedName name="GBPINR">'[4]FX Rates'!$C$17</definedName>
    <definedName name="GBPJPY">'[10]FX Rates'!$C$18</definedName>
    <definedName name="GBPPL">'[4]Summary (GBP)'!#REF!</definedName>
    <definedName name="GBPTHB">[11]FX!$C$7</definedName>
    <definedName name="GBPUSD">'[10]FX Rates'!$C$19</definedName>
    <definedName name="GM_JUNE2023">#REF!</definedName>
    <definedName name="HashCr">#REF!</definedName>
    <definedName name="HashDr">#REF!</definedName>
    <definedName name="HCM">[12]Working!$N$8</definedName>
    <definedName name="HCR">[12]Working!$N$7</definedName>
    <definedName name="HEATLOAD_Input_1_List">#REF!</definedName>
    <definedName name="HEATLOAD_PROGRAM">#REF!</definedName>
    <definedName name="HKD">#REF!</definedName>
    <definedName name="JobID">#REF!</definedName>
    <definedName name="kailash">'[1]pol-60'!$G$1</definedName>
    <definedName name="last">#REF!</definedName>
    <definedName name="lef">#REF!</definedName>
    <definedName name="lel">#REF!</definedName>
    <definedName name="line">#REF!</definedName>
    <definedName name="line2">#REF!</definedName>
    <definedName name="LINK">#REF!</definedName>
    <definedName name="LocalCurrency">'[6]A-CompanyInfo'!$F$13</definedName>
    <definedName name="Location1">#REF!</definedName>
    <definedName name="MTM_NEGATIVE">#REF!</definedName>
    <definedName name="MTM_NETTING">#REF!</definedName>
    <definedName name="MTM_POSITIVE">#REF!</definedName>
    <definedName name="Net_Result">#REF!</definedName>
    <definedName name="newkit">'[13]Ref Data'!#REF!</definedName>
    <definedName name="NWCaoexConsult">#REF!</definedName>
    <definedName name="NWCapexConsult">#REF!</definedName>
    <definedName name="NWCapexTot">#REF!</definedName>
    <definedName name="NWCapexTot20">#REF!</definedName>
    <definedName name="NWCapexTot50">#REF!</definedName>
    <definedName name="NWCapexTotJDC">#REF!</definedName>
    <definedName name="NWCapexTotL16">#REF!</definedName>
    <definedName name="NWOpExMaint">#REF!</definedName>
    <definedName name="NWOpExMANRental">#REF!</definedName>
    <definedName name="NWOpExMANSetup">#REF!</definedName>
    <definedName name="OA">#REF!</definedName>
    <definedName name="Originator">[14]Drivers!#REF!</definedName>
    <definedName name="Overheads">#REF!</definedName>
    <definedName name="P.N.B.">#REF!</definedName>
    <definedName name="PCCapexD530">#REF!</definedName>
    <definedName name="PCCapexMon">#REF!</definedName>
    <definedName name="PCCapexPrint">#REF!</definedName>
    <definedName name="PCUR">#REF!</definedName>
    <definedName name="PeriodEnd">'[6]A-CompanyInfo'!$F$7</definedName>
    <definedName name="PFE_NETTING">#REF!</definedName>
    <definedName name="PHKD">'[15]Budget Lines'!$G$2</definedName>
    <definedName name="PJPY">#REF!</definedName>
    <definedName name="pjpy2">#REF!</definedName>
    <definedName name="PKRW">#REF!</definedName>
    <definedName name="pluse">[16]Mktg!$F$3</definedName>
    <definedName name="_xlnm.Print_Area" localSheetId="1">'PBE (NEGOTIATED)'!$A$1:$F$35</definedName>
    <definedName name="_xlnm.Print_Area">#REF!</definedName>
    <definedName name="Print_Area_2">#REF!</definedName>
    <definedName name="PRINT_AREA_MI">#REF!</definedName>
    <definedName name="Print_Area1">#REF!</definedName>
    <definedName name="_xlnm.Print_Titles">#REF!</definedName>
    <definedName name="PRINTLINE">#REF!</definedName>
    <definedName name="PROF">#REF!</definedName>
    <definedName name="PUSD">#REF!</definedName>
    <definedName name="range">#REF!</definedName>
    <definedName name="rel">#REF!</definedName>
    <definedName name="RENT">#REF!</definedName>
    <definedName name="Rev">#REF!</definedName>
    <definedName name="rig">#REF!</definedName>
    <definedName name="robot">#REF!</definedName>
    <definedName name="rosid">#REF!</definedName>
    <definedName name="SAPBEXrevision" hidden="1">3</definedName>
    <definedName name="SAPBEXsysID" hidden="1">"B2P"</definedName>
    <definedName name="SAPBEXwbID" hidden="1">"9AZDQ7N19SPMY2O3UTHJ159PW"</definedName>
    <definedName name="SCCapexFullInfra">#REF!</definedName>
    <definedName name="Sdate">#REF!</definedName>
    <definedName name="SGBP">#REF!</definedName>
    <definedName name="SGD">#REF!</definedName>
    <definedName name="STCapexClariion">#REF!</definedName>
    <definedName name="STCapexConsultEMC">#REF!</definedName>
    <definedName name="STCapexSAN">#REF!</definedName>
    <definedName name="STCapexTL">#REF!</definedName>
    <definedName name="STCapexTSM">#REF!</definedName>
    <definedName name="StrID">#REF!</definedName>
    <definedName name="Subject">#REF!</definedName>
    <definedName name="SummitCopy1">#REF!</definedName>
    <definedName name="SummitCopy2">#REF!</definedName>
    <definedName name="SummitPaste1">#REF!</definedName>
    <definedName name="SummitPaste2">#REF!</definedName>
    <definedName name="SUSP4">#REF!</definedName>
    <definedName name="SUSP5">#REF!</definedName>
    <definedName name="SVCapexFIO">#REF!</definedName>
    <definedName name="SVCapexKVM">#REF!</definedName>
    <definedName name="SVCapexTSM">#REF!</definedName>
    <definedName name="SVCapexWin">#REF!</definedName>
    <definedName name="SWAP_NOTIONAL">#REF!</definedName>
    <definedName name="SWAPS">#REF!</definedName>
    <definedName name="TBData">[6]TrialBalance!$A$45:$C$102</definedName>
    <definedName name="TEMP">#REF!</definedName>
    <definedName name="TEMP1">#REF!</definedName>
    <definedName name="Territory">'[6]A-CompanyInfo'!$F$12</definedName>
    <definedName name="TEST0">#REF!</definedName>
    <definedName name="TESTHKEY">#REF!</definedName>
    <definedName name="TESTKEYS">#REF!</definedName>
    <definedName name="TESTVKEY">#REF!</definedName>
    <definedName name="this_journal_name">#REF!</definedName>
    <definedName name="thisfile">#REF!</definedName>
    <definedName name="Title1">#REF!</definedName>
    <definedName name="Title2">#REF!</definedName>
    <definedName name="toi">'[17]SBI(Siliguri)'!#REF!</definedName>
    <definedName name="tol">#REF!</definedName>
    <definedName name="topl">#REF!</definedName>
    <definedName name="topn">#REF!</definedName>
    <definedName name="Unit">"Pluse"</definedName>
    <definedName name="UXCapexMD440">#REF!</definedName>
    <definedName name="valve2">#REF!</definedName>
    <definedName name="valve3">#REF!</definedName>
    <definedName name="valves">#REF!</definedName>
    <definedName name="VCCapexFullPABX">#REF!</definedName>
    <definedName name="VCCapexIPen">#REF!</definedName>
    <definedName name="WRA">#REF!</definedName>
    <definedName name="WTRGREGFERGJTHREJTJERGJRJGHJERHGJRJGERJGJJERGERJEFVBFNDVJFHG">#REF!</definedName>
    <definedName name="x">'[17]SBI(Siliguri)'!#REF!</definedName>
    <definedName name="YGBP">#REF!</definedName>
  </definedNames>
  <calcPr calcId="191029" iterate="1" iterateCount="18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3" i="13" l="1"/>
  <c r="C103" i="13"/>
  <c r="C102" i="13"/>
  <c r="D101" i="13"/>
  <c r="C101" i="13"/>
  <c r="F100" i="13"/>
  <c r="C100" i="13"/>
  <c r="C97" i="13"/>
  <c r="A97" i="13"/>
  <c r="D96" i="13"/>
  <c r="C96" i="13"/>
  <c r="D95" i="13"/>
  <c r="C95" i="13"/>
  <c r="B82" i="13"/>
  <c r="B115" i="13" s="1"/>
  <c r="B81" i="13"/>
  <c r="B114" i="13" s="1"/>
  <c r="B80" i="13"/>
  <c r="B79" i="13"/>
  <c r="B78" i="13"/>
  <c r="A78" i="13"/>
  <c r="A79" i="13" s="1"/>
  <c r="A80" i="13" s="1"/>
  <c r="A81" i="13" s="1"/>
  <c r="A82" i="13" s="1"/>
  <c r="T77" i="13"/>
  <c r="C109" i="13" s="1"/>
  <c r="S77" i="13"/>
  <c r="E109" i="13" s="1"/>
  <c r="J77" i="13"/>
  <c r="I77" i="13"/>
  <c r="H77" i="13"/>
  <c r="F77" i="13"/>
  <c r="E77" i="13"/>
  <c r="D77" i="13"/>
  <c r="B77" i="13"/>
  <c r="N71" i="13"/>
  <c r="M71" i="13"/>
  <c r="K71" i="13"/>
  <c r="J71" i="13"/>
  <c r="I71" i="13"/>
  <c r="A67" i="13"/>
  <c r="A91" i="13" s="1"/>
  <c r="W66" i="13"/>
  <c r="A66" i="13"/>
  <c r="A90" i="13" s="1"/>
  <c r="W65" i="13"/>
  <c r="DS61" i="13"/>
  <c r="DT61" i="13" s="1"/>
  <c r="DS60" i="13"/>
  <c r="DT60" i="13" s="1"/>
  <c r="DS59" i="13"/>
  <c r="DT59" i="13" s="1"/>
  <c r="DN59" i="13"/>
  <c r="BC59" i="13"/>
  <c r="DS58" i="13"/>
  <c r="DT58" i="13" s="1"/>
  <c r="DX57" i="13"/>
  <c r="DS57" i="13"/>
  <c r="DT57" i="13" s="1"/>
  <c r="DN57" i="13"/>
  <c r="DN58" i="13" s="1"/>
  <c r="DN60" i="13" s="1"/>
  <c r="DS56" i="13"/>
  <c r="DT56" i="13" s="1"/>
  <c r="DX55" i="13"/>
  <c r="DS55" i="13"/>
  <c r="DT55" i="13" s="1"/>
  <c r="BJ49" i="13"/>
  <c r="BC37" i="13"/>
  <c r="BD25" i="13"/>
  <c r="R19" i="13" s="1"/>
  <c r="AP25" i="13"/>
  <c r="AO25" i="13"/>
  <c r="AN25" i="13"/>
  <c r="AM25" i="13"/>
  <c r="AL25" i="13"/>
  <c r="AK25" i="13"/>
  <c r="M25" i="13"/>
  <c r="J25" i="13"/>
  <c r="G25" i="13"/>
  <c r="E25" i="13"/>
  <c r="AH21" i="13"/>
  <c r="AB21" i="13"/>
  <c r="AA21" i="13"/>
  <c r="Z21" i="13"/>
  <c r="T21" i="13"/>
  <c r="S21" i="13"/>
  <c r="R21" i="13"/>
  <c r="AH20" i="13"/>
  <c r="AB20" i="13"/>
  <c r="AA20" i="13"/>
  <c r="Z20" i="13"/>
  <c r="AC20" i="13" s="1"/>
  <c r="AF20" i="13" s="1"/>
  <c r="T20" i="13"/>
  <c r="S20" i="13"/>
  <c r="R20" i="13"/>
  <c r="AA19" i="13"/>
  <c r="Z19" i="13"/>
  <c r="T19" i="13"/>
  <c r="D102" i="13"/>
  <c r="K25" i="13"/>
  <c r="AH19" i="13"/>
  <c r="AH18" i="13"/>
  <c r="AB18" i="13"/>
  <c r="AA18" i="13"/>
  <c r="Z18" i="13"/>
  <c r="T18" i="13"/>
  <c r="S18" i="13"/>
  <c r="R18" i="13"/>
  <c r="CJ16" i="13"/>
  <c r="CJ15" i="13"/>
  <c r="AF13" i="13"/>
  <c r="BH11" i="13"/>
  <c r="BH13" i="13" s="1"/>
  <c r="M9" i="13"/>
  <c r="L9" i="13"/>
  <c r="M72" i="13" s="1"/>
  <c r="J9" i="13"/>
  <c r="K72" i="13" s="1"/>
  <c r="I9" i="13"/>
  <c r="N72" i="13" s="1"/>
  <c r="F9" i="13"/>
  <c r="J72" i="13" s="1"/>
  <c r="C9" i="13"/>
  <c r="I72" i="13" s="1"/>
  <c r="BD8" i="13"/>
  <c r="BE8" i="13" s="1"/>
  <c r="AF6" i="13"/>
  <c r="AT6" i="13" s="1"/>
  <c r="BN6" i="13" s="1"/>
  <c r="CO4" i="13"/>
  <c r="CM4" i="13"/>
  <c r="AF1" i="13"/>
  <c r="AT1" i="13" s="1"/>
  <c r="BD9" i="13" l="1"/>
  <c r="BE9" i="13" s="1"/>
  <c r="X21" i="13"/>
  <c r="D109" i="13"/>
  <c r="E101" i="13"/>
  <c r="V18" i="13"/>
  <c r="E103" i="13"/>
  <c r="AC19" i="13"/>
  <c r="AF19" i="13" s="1"/>
  <c r="T25" i="13"/>
  <c r="E102" i="13"/>
  <c r="G102" i="13" s="1"/>
  <c r="Y18" i="13"/>
  <c r="AC18" i="13"/>
  <c r="V20" i="13"/>
  <c r="AD20" i="13"/>
  <c r="Y21" i="13"/>
  <c r="AC21" i="13"/>
  <c r="AF21" i="13" s="1"/>
  <c r="L25" i="13"/>
  <c r="D100" i="13"/>
  <c r="C107" i="13"/>
  <c r="S19" i="13"/>
  <c r="AB19" i="13"/>
  <c r="O77" i="13" s="1"/>
  <c r="W20" i="13"/>
  <c r="V21" i="13"/>
  <c r="AA25" i="13"/>
  <c r="C77" i="13"/>
  <c r="G77" i="13"/>
  <c r="W18" i="13"/>
  <c r="X20" i="13"/>
  <c r="AI20" i="13" s="1"/>
  <c r="W21" i="13"/>
  <c r="AI21" i="13"/>
  <c r="P77" i="13"/>
  <c r="X18" i="13"/>
  <c r="AI18" i="13" s="1"/>
  <c r="Y20" i="13"/>
  <c r="AE18" i="13" l="1"/>
  <c r="AD21" i="13"/>
  <c r="AD19" i="13"/>
  <c r="L77" i="13"/>
  <c r="V19" i="13"/>
  <c r="AQ20" i="13"/>
  <c r="AS20" i="13" s="1"/>
  <c r="AE20" i="13"/>
  <c r="AX20" i="13" s="1"/>
  <c r="D105" i="13"/>
  <c r="E105" i="13" s="1"/>
  <c r="G105" i="13" s="1"/>
  <c r="AG18" i="13"/>
  <c r="AQ18" i="13"/>
  <c r="AS18" i="13" s="1"/>
  <c r="E100" i="13"/>
  <c r="D107" i="13"/>
  <c r="E107" i="13" s="1"/>
  <c r="G107" i="13" s="1"/>
  <c r="AH25" i="13"/>
  <c r="AB25" i="13"/>
  <c r="S25" i="13"/>
  <c r="AF18" i="13"/>
  <c r="AD18" i="13" s="1"/>
  <c r="R25" i="13"/>
  <c r="X9" i="13"/>
  <c r="W9" i="13"/>
  <c r="AQ21" i="13"/>
  <c r="AS21" i="13" s="1"/>
  <c r="AE21" i="13"/>
  <c r="AR18" i="13" l="1"/>
  <c r="AT18" i="13" s="1"/>
  <c r="V25" i="13"/>
  <c r="AD25" i="13"/>
  <c r="AX18" i="13"/>
  <c r="AX21" i="13"/>
  <c r="G100" i="13"/>
  <c r="AG21" i="13"/>
  <c r="AR21" i="13" s="1"/>
  <c r="AG20" i="13"/>
  <c r="AT21" i="13" l="1"/>
  <c r="AU21" i="13" s="1"/>
  <c r="AW21" i="13" s="1"/>
  <c r="AY21" i="13" s="1"/>
  <c r="AR20" i="13"/>
  <c r="AT20" i="13" s="1"/>
  <c r="AU20" i="13" s="1"/>
  <c r="AW20" i="13" s="1"/>
  <c r="AY20" i="13" s="1"/>
  <c r="AU18" i="13"/>
  <c r="AW18" i="13" l="1"/>
  <c r="AY18" i="13" s="1"/>
  <c r="Q19" i="13" l="1"/>
  <c r="X19" i="13" l="1"/>
  <c r="AI19" i="13" s="1"/>
  <c r="Y19" i="13"/>
  <c r="Q25" i="13"/>
  <c r="D104" i="13"/>
  <c r="F28" i="13"/>
  <c r="K77" i="13"/>
  <c r="W19" i="13"/>
  <c r="N77" i="13" l="1"/>
  <c r="C106" i="13"/>
  <c r="AE19" i="13"/>
  <c r="AX19" i="13" s="1"/>
  <c r="AX22" i="13" s="1"/>
  <c r="W25" i="13"/>
  <c r="AQ19" i="13"/>
  <c r="AS19" i="13" s="1"/>
  <c r="M77" i="13"/>
  <c r="E104" i="13"/>
  <c r="X25" i="13"/>
  <c r="AI25" i="13" s="1"/>
  <c r="D106" i="13"/>
  <c r="AS22" i="13" l="1"/>
  <c r="AS24" i="13" s="1"/>
  <c r="G104" i="13"/>
  <c r="V77" i="13"/>
  <c r="X77" i="13" s="1"/>
  <c r="X80" i="13" s="1"/>
  <c r="X82" i="13" s="1"/>
  <c r="C110" i="13"/>
  <c r="C111" i="13" s="1"/>
  <c r="AG19" i="13"/>
  <c r="D108" i="13" s="1"/>
  <c r="AE25" i="13"/>
  <c r="E106" i="13"/>
  <c r="G106" i="13" s="1"/>
  <c r="E108" i="13" l="1"/>
  <c r="AG25" i="13"/>
  <c r="AT25" i="13" s="1"/>
  <c r="Q77" i="13"/>
  <c r="AR19" i="13"/>
  <c r="D110" i="13" l="1"/>
  <c r="U77" i="13"/>
  <c r="AT19" i="13"/>
  <c r="AU25" i="13"/>
  <c r="BN14" i="13"/>
  <c r="G108" i="13"/>
  <c r="AT22" i="13" l="1"/>
  <c r="AU19" i="13"/>
  <c r="E114" i="13"/>
  <c r="G114" i="13" s="1"/>
  <c r="W81" i="13"/>
  <c r="E110" i="13"/>
  <c r="D111" i="13"/>
  <c r="G110" i="13" l="1"/>
  <c r="E111" i="13"/>
  <c r="G111" i="13" s="1"/>
  <c r="AW19" i="13"/>
  <c r="AY19" i="13" s="1"/>
  <c r="AU22" i="13"/>
  <c r="W77" i="13"/>
  <c r="W78" i="13" s="1"/>
  <c r="BJ1" i="13" l="1"/>
  <c r="BJ10" i="13" l="1"/>
  <c r="BJ12" i="13"/>
  <c r="BJ11" i="13"/>
  <c r="BL11" i="13" l="1"/>
  <c r="BK11" i="13"/>
  <c r="BK12" i="13"/>
  <c r="BL12" i="13"/>
  <c r="BN12" i="13" s="1"/>
  <c r="BL10" i="13"/>
  <c r="BK10" i="13"/>
  <c r="BJ13" i="13"/>
  <c r="BK13" i="13" l="1"/>
  <c r="BL13" i="13"/>
  <c r="BM10" i="13"/>
  <c r="BM11" i="13"/>
  <c r="BN11" i="13" s="1"/>
  <c r="BM13" i="13" l="1"/>
  <c r="AT23" i="13" s="1"/>
  <c r="BN10" i="13"/>
  <c r="BN13" i="13" s="1"/>
  <c r="BN15" i="13" s="1"/>
  <c r="AU23" i="13" l="1"/>
  <c r="AT24" i="13"/>
  <c r="E112" i="13" l="1"/>
  <c r="W79" i="13"/>
  <c r="W80" i="13" s="1"/>
  <c r="W82" i="13" s="1"/>
  <c r="AU24" i="13"/>
  <c r="AU26" i="13" s="1"/>
  <c r="G112" i="13" l="1"/>
  <c r="E113" i="13"/>
  <c r="E115" i="13" l="1"/>
  <c r="G115" i="13" s="1"/>
  <c r="G113" i="1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ak.thakur</author>
    <author>MANOJ.MISHRA</author>
  </authors>
  <commentList>
    <comment ref="S19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ak.thakur:</t>
        </r>
        <r>
          <rPr>
            <sz val="9"/>
            <color indexed="81"/>
            <rFont val="Tahoma"/>
            <family val="2"/>
          </rPr>
          <t xml:space="preserve">
erection@40% for tech.st. and @20% for building st. As per cost committee on 20.07.2020</t>
        </r>
      </text>
    </comment>
    <comment ref="R21" authorId="1" shapeId="0" xr:uid="{00000000-0006-0000-0400-000002000000}">
      <text>
        <r>
          <rPr>
            <b/>
            <sz val="9"/>
            <color indexed="81"/>
            <rFont val="Tahoma"/>
            <family val="2"/>
          </rPr>
          <t>MANOJ.MISHRA:</t>
        </r>
        <r>
          <rPr>
            <sz val="9"/>
            <color indexed="81"/>
            <rFont val="Tahoma"/>
            <family val="2"/>
          </rPr>
          <t xml:space="preserve">
Erection not considered as it is supply package</t>
        </r>
      </text>
    </comment>
    <comment ref="X21" authorId="1" shapeId="0" xr:uid="{00000000-0006-0000-0400-000003000000}">
      <text>
        <r>
          <rPr>
            <b/>
            <sz val="9"/>
            <color indexed="81"/>
            <rFont val="Tahoma"/>
            <family val="2"/>
          </rPr>
          <t>MANOJ.MISHRA:</t>
        </r>
        <r>
          <rPr>
            <sz val="9"/>
            <color indexed="81"/>
            <rFont val="Tahoma"/>
            <family val="2"/>
          </rPr>
          <t xml:space="preserve">
Being supply pkg E&amp;C not considered.</t>
        </r>
      </text>
    </comment>
  </commentList>
</comments>
</file>

<file path=xl/sharedStrings.xml><?xml version="1.0" encoding="utf-8"?>
<sst xmlns="http://schemas.openxmlformats.org/spreadsheetml/2006/main" count="428" uniqueCount="269">
  <si>
    <t>STEEL AUTHORITY OF INDIA LIMITED</t>
  </si>
  <si>
    <t>Item</t>
  </si>
  <si>
    <t>I</t>
  </si>
  <si>
    <t>Equipment</t>
  </si>
  <si>
    <t>B</t>
  </si>
  <si>
    <t>ERECTION</t>
  </si>
  <si>
    <t>S T E E L   A U T H O R I T Y   OF   I N D I A    L I M I T E D</t>
  </si>
  <si>
    <t>Annexure-6.1.1-2</t>
  </si>
  <si>
    <t>`</t>
  </si>
  <si>
    <t>Plant cost</t>
  </si>
  <si>
    <t>Page-1/3</t>
  </si>
  <si>
    <t>Page-2/3</t>
  </si>
  <si>
    <t>Page-3/3</t>
  </si>
  <si>
    <t>RATES &amp; DUTIES</t>
  </si>
  <si>
    <t>Date</t>
  </si>
  <si>
    <t>10.05.2016</t>
  </si>
  <si>
    <t>Annexure-3</t>
  </si>
  <si>
    <t>-</t>
  </si>
  <si>
    <t xml:space="preserve"> </t>
  </si>
  <si>
    <t>FE parity with FP rate</t>
  </si>
  <si>
    <t>** DETAILED CAPITAL COST ESTIMATE**</t>
  </si>
  <si>
    <t>Figures in Rs. Crore</t>
  </si>
  <si>
    <t>FE PARITY:</t>
  </si>
  <si>
    <t>FP rate</t>
  </si>
  <si>
    <t>Years</t>
  </si>
  <si>
    <t>Plant</t>
  </si>
  <si>
    <t>Equity</t>
  </si>
  <si>
    <t>Loan</t>
  </si>
  <si>
    <t>IDC</t>
  </si>
  <si>
    <t>Total fund</t>
  </si>
  <si>
    <t>CD</t>
  </si>
  <si>
    <t>IT</t>
  </si>
  <si>
    <t>E&amp;C</t>
  </si>
  <si>
    <t>GST (Supply &amp; services)</t>
  </si>
  <si>
    <t>Contingn</t>
  </si>
  <si>
    <t>GST (freight)</t>
  </si>
  <si>
    <t>1 US $= Rs.</t>
  </si>
  <si>
    <t>cost</t>
  </si>
  <si>
    <t>(@10%)</t>
  </si>
  <si>
    <t>incl.IDC</t>
  </si>
  <si>
    <t>1 Euro= Rs.</t>
  </si>
  <si>
    <t>1USD=Rs.(with forward premium rate)</t>
  </si>
  <si>
    <t>1 UK POUND=</t>
  </si>
  <si>
    <t>1st year</t>
  </si>
  <si>
    <t>1EURO=Rs.(with forward premium rate)</t>
  </si>
  <si>
    <t>1 JAP Y=</t>
  </si>
  <si>
    <t>Sl.No.</t>
  </si>
  <si>
    <t>SHOP/FACILITY/PACKAGE</t>
  </si>
  <si>
    <t>FC</t>
  </si>
  <si>
    <t>EQUIPMENT</t>
  </si>
  <si>
    <t>SPARES</t>
  </si>
  <si>
    <t>TECHNOLOGICAL STRS.</t>
  </si>
  <si>
    <t xml:space="preserve"> BUILDING STRUCTURES</t>
  </si>
  <si>
    <t>REFRACTORIES</t>
  </si>
  <si>
    <t>CIVIL</t>
  </si>
  <si>
    <t>ENGG. &amp; CONSTRN.</t>
  </si>
  <si>
    <t>FRT. &amp; INS.</t>
  </si>
  <si>
    <t xml:space="preserve">IMPORT DUTIES, IT &amp;  CESS              </t>
  </si>
  <si>
    <t>INDIGENOUS DUTY &amp; TAXES</t>
  </si>
  <si>
    <t>KNOW-HOW</t>
  </si>
  <si>
    <t>TRAINING</t>
  </si>
  <si>
    <t>OTHERS</t>
  </si>
  <si>
    <t>CONTINGENCY</t>
  </si>
  <si>
    <t xml:space="preserve">TOTAL CAPITAL COST </t>
  </si>
  <si>
    <t>EXTRA</t>
  </si>
  <si>
    <t>ADOPTED</t>
  </si>
  <si>
    <t>Imported</t>
  </si>
  <si>
    <t>Indigenous</t>
  </si>
  <si>
    <t>BOUGHT OUT</t>
  </si>
  <si>
    <t>SITE FAB. .</t>
  </si>
  <si>
    <t>Others</t>
  </si>
  <si>
    <t>Equipment Foundation</t>
  </si>
  <si>
    <t>Structure</t>
  </si>
  <si>
    <t>Refractories</t>
  </si>
  <si>
    <t>Dismantling</t>
  </si>
  <si>
    <t>Contractor's</t>
  </si>
  <si>
    <t>Owner's</t>
  </si>
  <si>
    <t>Ocean</t>
  </si>
  <si>
    <t>Inland</t>
  </si>
  <si>
    <t>GST</t>
  </si>
  <si>
    <t>ITax on</t>
  </si>
  <si>
    <t>(not to be printed)</t>
  </si>
  <si>
    <t>Post Comm.</t>
  </si>
  <si>
    <t>HW</t>
  </si>
  <si>
    <t>SW</t>
  </si>
  <si>
    <t>Foreign Sup.</t>
  </si>
  <si>
    <t>Design Engg.</t>
  </si>
  <si>
    <t>Imp.</t>
  </si>
  <si>
    <t>Ind.</t>
  </si>
  <si>
    <t>Imp. Supply</t>
  </si>
  <si>
    <t>FS</t>
  </si>
  <si>
    <t>Imp. Services</t>
  </si>
  <si>
    <t>Ind. Supply</t>
  </si>
  <si>
    <t>Ind. Services</t>
  </si>
  <si>
    <t>Imp duty</t>
  </si>
  <si>
    <t>Total</t>
  </si>
  <si>
    <t>LC</t>
  </si>
  <si>
    <t>TOTAL</t>
  </si>
  <si>
    <t>Input tax credit (ITC)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</si>
  <si>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</si>
  <si>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</si>
  <si>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</si>
  <si>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</si>
  <si>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</si>
  <si>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</si>
  <si>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</si>
  <si>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</si>
  <si>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</si>
  <si>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</si>
  <si>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</si>
  <si>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</si>
  <si>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</si>
  <si>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</si>
  <si>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</si>
  <si>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</si>
  <si>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</si>
  <si>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</si>
  <si>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</si>
  <si>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</si>
  <si>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</si>
  <si>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</si>
  <si>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</si>
  <si>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</si>
  <si>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</si>
  <si>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</si>
  <si>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aa</t>
  </si>
  <si>
    <t>ab</t>
  </si>
  <si>
    <t>ac</t>
  </si>
  <si>
    <t>ae</t>
  </si>
  <si>
    <t>af</t>
  </si>
  <si>
    <t>ag</t>
  </si>
  <si>
    <t>ah</t>
  </si>
  <si>
    <t>al</t>
  </si>
  <si>
    <t>an</t>
  </si>
  <si>
    <t>ao</t>
  </si>
  <si>
    <t>ap</t>
  </si>
  <si>
    <t>aq</t>
  </si>
  <si>
    <t>ar</t>
  </si>
  <si>
    <t>as</t>
  </si>
  <si>
    <t>at</t>
  </si>
  <si>
    <t>au</t>
  </si>
  <si>
    <t>av</t>
  </si>
  <si>
    <t>aw</t>
  </si>
  <si>
    <t>ax</t>
  </si>
  <si>
    <t>ay</t>
  </si>
  <si>
    <t xml:space="preserve">Total net of ITC </t>
  </si>
  <si>
    <t>1 (a)</t>
  </si>
  <si>
    <t>Area survey &amp; soil investigation (Package - I)</t>
  </si>
  <si>
    <t>1 (b)</t>
  </si>
  <si>
    <t xml:space="preserve">Main Package </t>
  </si>
  <si>
    <t>1 (c)</t>
  </si>
  <si>
    <t>Auxiliary Packageg (Package - III &amp; other packages)</t>
  </si>
  <si>
    <t>1 (d)</t>
  </si>
  <si>
    <t xml:space="preserve">Supply package </t>
  </si>
  <si>
    <t>Total Plant cost</t>
  </si>
  <si>
    <t>NORMS:</t>
  </si>
  <si>
    <t xml:space="preserve">CAPITAL COST </t>
  </si>
  <si>
    <t>**ERECTION COST**:</t>
  </si>
  <si>
    <t>Indg.</t>
  </si>
  <si>
    <t>EQUIPMENT-HW (IMP+IND)-IN LC</t>
  </si>
  <si>
    <t>Capital Cost net of ITC</t>
  </si>
  <si>
    <t xml:space="preserve">STRUCTURES-HW (IMP+IND)-IN </t>
  </si>
  <si>
    <t>LC FOR TECH,B/O &amp; SITE FAB</t>
  </si>
  <si>
    <t>REFRACTORIES-HW(IMP+IND)-IN</t>
  </si>
  <si>
    <t>**ENGG. &amp; CONSTRUCTION**</t>
  </si>
  <si>
    <t>OWNER'S--IN FC</t>
  </si>
  <si>
    <t>OWNER'S--IN LC</t>
  </si>
  <si>
    <t>Foreign Supervision</t>
  </si>
  <si>
    <t>Else manday x per diem rate</t>
  </si>
  <si>
    <t>CONTRACTORS' IN FC</t>
  </si>
  <si>
    <t>CONTRACTORS' IN LC</t>
  </si>
  <si>
    <t>**FREIGHT &amp; INSURANCE**</t>
  </si>
  <si>
    <t xml:space="preserve">OCEAN FR &amp; INSURANCE- </t>
  </si>
  <si>
    <t xml:space="preserve">  ON HW FC</t>
  </si>
  <si>
    <t>INLAND FR &amp; INS.-ON IMP HW EQ &amp;</t>
  </si>
  <si>
    <t>SPARES-IN LC</t>
  </si>
  <si>
    <t>INLAND FR &amp; INS.-ON IMP HW STRS &amp;</t>
  </si>
  <si>
    <t>REFRACTORIES-IN LC</t>
  </si>
  <si>
    <t>INLAND FR &amp; INS - ON IND HW EQ</t>
  </si>
  <si>
    <t>&amp; SPARES</t>
  </si>
  <si>
    <t>INLAND FR &amp; INS - ON IND HW STRS</t>
  </si>
  <si>
    <t>&amp; REFRACTORIES</t>
  </si>
  <si>
    <t>**TAXES &amp; DUTIES**</t>
  </si>
  <si>
    <t>IMPORT DUTY (PROJECT ID)</t>
  </si>
  <si>
    <t>GST (Imp. Supply)</t>
  </si>
  <si>
    <t>GST (Imp. Services)</t>
  </si>
  <si>
    <t>2007-08</t>
  </si>
  <si>
    <t>I R R</t>
  </si>
  <si>
    <t>%</t>
  </si>
  <si>
    <t>GST (Ind. Supply)</t>
  </si>
  <si>
    <t>EXPENDITURE</t>
  </si>
  <si>
    <t>UNIT</t>
  </si>
  <si>
    <t>GST (Ind. Services)</t>
  </si>
  <si>
    <t>Energy Consumption/Annum</t>
  </si>
  <si>
    <t>kwh</t>
  </si>
  <si>
    <t>P.I.</t>
  </si>
  <si>
    <t>Ratio</t>
  </si>
  <si>
    <t>GST (Freight)</t>
  </si>
  <si>
    <t>Energy Cost/Annum</t>
  </si>
  <si>
    <t>Rs Lakh</t>
  </si>
  <si>
    <t>INCOME TAX RATE</t>
  </si>
  <si>
    <t>Miscellaneous</t>
  </si>
  <si>
    <t>Total Expenditure</t>
  </si>
  <si>
    <t>Social Welfare surcharge</t>
  </si>
  <si>
    <t>Cess on I.Tax / Corp tax</t>
  </si>
  <si>
    <t>CONTINGENCIES</t>
  </si>
  <si>
    <t>ANNEXURE  6.1.1-1</t>
  </si>
  <si>
    <t>**CAPITAL COST ESTIMATE**SUMMARY</t>
  </si>
  <si>
    <t>Sl.No</t>
  </si>
  <si>
    <t>STRUCTURALS</t>
  </si>
  <si>
    <t>ENGG &amp; CONSTN</t>
  </si>
  <si>
    <t>FRT. &amp; INSURANCE</t>
  </si>
  <si>
    <t>DUTIES &amp; TAXES</t>
  </si>
  <si>
    <t>CAPITAL COST</t>
  </si>
  <si>
    <t>Incl.</t>
  </si>
  <si>
    <t>Cost</t>
  </si>
  <si>
    <t xml:space="preserve">  STEEL AUTHORITY OF INDIA  LIMITED</t>
  </si>
  <si>
    <t xml:space="preserve">         CAPITAL COST ESTIMATE (SUMMARY)</t>
  </si>
  <si>
    <t>(For Presentation Purpose Only)</t>
  </si>
  <si>
    <t>Sl.</t>
  </si>
  <si>
    <t>Amount</t>
  </si>
  <si>
    <t>No.</t>
  </si>
  <si>
    <t>Spares</t>
  </si>
  <si>
    <t>Structures</t>
  </si>
  <si>
    <t>Civil Works</t>
  </si>
  <si>
    <t>Erec. &amp; Comm.</t>
  </si>
  <si>
    <t>Engg. &amp; Constn</t>
  </si>
  <si>
    <t>Freight &amp; Insurance</t>
  </si>
  <si>
    <t>Taxes &amp; Duties</t>
  </si>
  <si>
    <t>Contingencies</t>
  </si>
  <si>
    <t>Total Plant Cost</t>
  </si>
  <si>
    <t xml:space="preserve">IDC </t>
  </si>
  <si>
    <t>Capital Cost</t>
  </si>
  <si>
    <t>PHASING OF EXPENDITURE &amp; IDC (16 months from Stg.-2 approval)</t>
  </si>
  <si>
    <t>ROURKELA STEEL PLANT</t>
  </si>
  <si>
    <t>Rs. Crore</t>
  </si>
  <si>
    <t>Estimate</t>
  </si>
  <si>
    <t>Description of Item</t>
  </si>
  <si>
    <t>Supply of Plant &amp; Equipment Incl. Technological Structures</t>
  </si>
  <si>
    <t>Supply of Refractories</t>
  </si>
  <si>
    <t>Civil Engineering Work including all related supplies- for equipment foundation</t>
  </si>
  <si>
    <t>Storage, Handling and Erection of Building Steel Structures</t>
  </si>
  <si>
    <t>Input tax credit (ITC) on GST</t>
  </si>
  <si>
    <t>Installation of new Coke oven Gas Flare Stack at RSP</t>
  </si>
  <si>
    <t>2nd  year (4 Months)</t>
  </si>
  <si>
    <t>Earlier cost</t>
  </si>
  <si>
    <t>Base date: 4th Qtr 2022</t>
  </si>
  <si>
    <t xml:space="preserve">Design &amp; Engineering </t>
  </si>
  <si>
    <t xml:space="preserve">Supply of Building steel structures including Sheeting and Glazing </t>
  </si>
  <si>
    <t xml:space="preserve">Civil Engineering Work including all related supplies- Others </t>
  </si>
  <si>
    <t xml:space="preserve">Storage, Handling, Erection of Plant &amp; Equipments &amp; Refractories including Commisioning and PG tests of the facilities </t>
  </si>
  <si>
    <r>
      <rPr>
        <b/>
        <u/>
        <sz val="12"/>
        <rFont val="Arial"/>
        <family val="2"/>
      </rPr>
      <t>Foreign</t>
    </r>
    <r>
      <rPr>
        <sz val="12"/>
        <rFont val="Arial"/>
        <family val="2"/>
      </rPr>
      <t xml:space="preserve"> Supervision charges in India during erection, startup, commissioning and PG test </t>
    </r>
    <r>
      <rPr>
        <b/>
        <sz val="12"/>
        <rFont val="Arial"/>
        <family val="2"/>
      </rPr>
      <t>for _____mandays</t>
    </r>
  </si>
  <si>
    <t>Training charges:                                                                    (a) For ___________ Foreign mandays,                                                   (b) For ___________Indian mandays</t>
  </si>
  <si>
    <t xml:space="preserve">Customs, Port clearance (excluding duties &amp; cess to be paid by Employer) and Inland transportation (for all items quoted in foreign currency) </t>
  </si>
  <si>
    <t>Comprehensive  / Transit Storage-cum-erection insurance</t>
  </si>
  <si>
    <t>Supply of 2 years O &amp; M spares</t>
  </si>
  <si>
    <t>Sub-total (1 to 13)</t>
  </si>
  <si>
    <t>Comparative statement w.r.t. estimate</t>
  </si>
  <si>
    <t>Variance w.r.t. estimate</t>
  </si>
  <si>
    <t>This is a computer generated document. It does not require signature.</t>
  </si>
  <si>
    <t>M/s Edifice Engineering Enterprise Pvt. Ltd.</t>
  </si>
  <si>
    <t>Ranking Of the Bidder</t>
  </si>
  <si>
    <t>Included</t>
  </si>
  <si>
    <t>Contract  Price  net of ITC on GST (14-15)</t>
  </si>
  <si>
    <t>Original Price</t>
  </si>
  <si>
    <t>Date: 05.08.2024</t>
  </si>
  <si>
    <t>Ref. No.: CET-17(4)/4899/160</t>
  </si>
  <si>
    <t>Price Bid Evaluation ( after Negotiation)</t>
  </si>
  <si>
    <t>Negotiated Price dated 02.08.2024.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</si>
</sst>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4" formatCode="_ &quot;₹&quot;\ * #,##0.00_ ;_ &quot;₹&quot;\ * \-#,##0.00_ ;_ &quot;₹&quot;\ * &quot;-&quot;??_ ;_ @_ "/>
    <numFmt numFmtId="43" formatCode="_ * #,##0.00_ ;_ * \-#,##0.00_ ;_ * &quot;-&quot;??_ ;_ @_ 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0.00_)"/>
    <numFmt numFmtId="168" formatCode="0_)"/>
    <numFmt numFmtId="169" formatCode="0.0_)"/>
    <numFmt numFmtId="170" formatCode="_(* #,##0.0000_);_(* \(#,##0.0000\);_(* &quot;-&quot;????_);_(@_)"/>
    <numFmt numFmtId="171" formatCode="0.00000_)"/>
    <numFmt numFmtId="172" formatCode="0.0%"/>
    <numFmt numFmtId="173" formatCode="&quot;Rs&quot;#,##0.00_);[Red]\(&quot;Rs&quot;#,##0.00\)"/>
    <numFmt numFmtId="174" formatCode="0.00000000000"/>
    <numFmt numFmtId="175" formatCode="0.0000_)"/>
    <numFmt numFmtId="176" formatCode="[$INR]\ #,##0.00_);[Red]\([$INR]\ #,##0.00\)"/>
    <numFmt numFmtId="177" formatCode="[$INR]\ #,##0.00;[Red][$INR]\ #,##0.00"/>
    <numFmt numFmtId="178" formatCode="0.000_)"/>
    <numFmt numFmtId="179" formatCode="0.0000%"/>
    <numFmt numFmtId="180" formatCode="&quot;₹&quot;\ #,##0.00;[Red]&quot;₹&quot;\ #,##0.00"/>
    <numFmt numFmtId="181" formatCode="0.0000000_)"/>
    <numFmt numFmtId="182" formatCode="_-* #,##0_-;\-* #,##0_-;_-* &quot;-&quot;??_-;_-@_-"/>
    <numFmt numFmtId="183" formatCode="0.000000_)"/>
    <numFmt numFmtId="184" formatCode="0.0000000"/>
    <numFmt numFmtId="185" formatCode="0.0"/>
  </numFmts>
  <fonts count="47" x14ac:knownFonts="1">
    <font>
      <sz val="12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2"/>
      <color theme="1"/>
      <name val="Arial"/>
      <family val="2"/>
    </font>
    <font>
      <sz val="12"/>
      <name val="Times New Roman"/>
      <family val="1"/>
    </font>
    <font>
      <sz val="10"/>
      <name val="Arial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0"/>
      <name val="Courier"/>
      <family val="3"/>
    </font>
    <font>
      <sz val="10"/>
      <name val="Times New Roman"/>
      <family val="1"/>
    </font>
    <font>
      <sz val="12"/>
      <color indexed="12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sz val="20"/>
      <name val="Arial"/>
      <family val="2"/>
    </font>
    <font>
      <b/>
      <sz val="20"/>
      <name val="Arial"/>
      <family val="2"/>
    </font>
    <font>
      <sz val="18"/>
      <name val="Arial"/>
      <family val="2"/>
    </font>
    <font>
      <sz val="16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theme="1"/>
      <name val="Arial"/>
      <family val="2"/>
    </font>
    <font>
      <b/>
      <sz val="10"/>
      <name val="Arial"/>
      <family val="2"/>
    </font>
    <font>
      <b/>
      <sz val="10"/>
      <color indexed="56"/>
      <name val="Arial"/>
      <family val="2"/>
    </font>
    <font>
      <sz val="12"/>
      <name val="Arial"/>
    </font>
    <font>
      <sz val="10"/>
      <color indexed="10"/>
      <name val="Arial"/>
      <family val="2"/>
    </font>
    <font>
      <sz val="10"/>
      <color indexed="56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12">
    <xf numFmtId="166" fontId="0" fillId="0" borderId="0"/>
    <xf numFmtId="0" fontId="5" fillId="0" borderId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5" borderId="0" applyNumberFormat="0" applyBorder="0" applyAlignment="0" applyProtection="0"/>
    <xf numFmtId="0" fontId="13" fillId="7" borderId="0" applyNumberFormat="0" applyBorder="0" applyAlignment="0" applyProtection="0"/>
    <xf numFmtId="0" fontId="13" fillId="4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7" borderId="0" applyNumberFormat="0" applyBorder="0" applyAlignment="0" applyProtection="0"/>
    <xf numFmtId="0" fontId="13" fillId="5" borderId="0" applyNumberFormat="0" applyBorder="0" applyAlignment="0" applyProtection="0"/>
    <xf numFmtId="0" fontId="14" fillId="7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9" borderId="0" applyNumberFormat="0" applyBorder="0" applyAlignment="0" applyProtection="0"/>
    <xf numFmtId="0" fontId="14" fillId="7" borderId="0" applyNumberFormat="0" applyBorder="0" applyAlignment="0" applyProtection="0"/>
    <xf numFmtId="0" fontId="14" fillId="4" borderId="0" applyNumberFormat="0" applyBorder="0" applyAlignment="0" applyProtection="0"/>
    <xf numFmtId="0" fontId="14" fillId="12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5" fillId="16" borderId="0" applyNumberFormat="0" applyBorder="0" applyAlignment="0" applyProtection="0"/>
    <xf numFmtId="0" fontId="16" fillId="17" borderId="11" applyNumberFormat="0" applyAlignment="0" applyProtection="0"/>
    <xf numFmtId="0" fontId="17" fillId="18" borderId="12" applyNumberFormat="0" applyAlignment="0" applyProtection="0"/>
    <xf numFmtId="165" fontId="11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7" borderId="0" applyNumberFormat="0" applyBorder="0" applyAlignment="0" applyProtection="0"/>
    <xf numFmtId="0" fontId="20" fillId="0" borderId="13" applyNumberFormat="0" applyFill="0" applyAlignment="0" applyProtection="0"/>
    <xf numFmtId="0" fontId="21" fillId="0" borderId="14" applyNumberFormat="0" applyFill="0" applyAlignment="0" applyProtection="0"/>
    <xf numFmtId="0" fontId="22" fillId="0" borderId="15" applyNumberFormat="0" applyFill="0" applyAlignment="0" applyProtection="0"/>
    <xf numFmtId="0" fontId="22" fillId="0" borderId="0" applyNumberFormat="0" applyFill="0" applyBorder="0" applyAlignment="0" applyProtection="0"/>
    <xf numFmtId="0" fontId="23" fillId="8" borderId="11" applyNumberFormat="0" applyAlignment="0" applyProtection="0"/>
    <xf numFmtId="0" fontId="24" fillId="0" borderId="16" applyNumberFormat="0" applyFill="0" applyAlignment="0" applyProtection="0"/>
    <xf numFmtId="0" fontId="25" fillId="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0" fontId="5" fillId="0" borderId="0"/>
    <xf numFmtId="166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166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166" fontId="6" fillId="0" borderId="0"/>
    <xf numFmtId="170" fontId="6" fillId="0" borderId="0"/>
    <xf numFmtId="166" fontId="6" fillId="0" borderId="0"/>
    <xf numFmtId="165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65" fontId="6" fillId="0" borderId="0"/>
    <xf numFmtId="166" fontId="6" fillId="0" borderId="0"/>
    <xf numFmtId="0" fontId="5" fillId="0" borderId="0"/>
    <xf numFmtId="0" fontId="5" fillId="0" borderId="0"/>
    <xf numFmtId="166" fontId="6" fillId="0" borderId="0"/>
    <xf numFmtId="0" fontId="5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0" fontId="5" fillId="0" borderId="0"/>
    <xf numFmtId="0" fontId="5" fillId="0" borderId="0"/>
    <xf numFmtId="0" fontId="11" fillId="5" borderId="17" applyNumberFormat="0" applyFont="0" applyAlignment="0" applyProtection="0"/>
    <xf numFmtId="0" fontId="26" fillId="17" borderId="18" applyNumberForma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9" applyNumberFormat="0" applyFill="0" applyAlignment="0" applyProtection="0"/>
    <xf numFmtId="0" fontId="24" fillId="0" borderId="0" applyNumberFormat="0" applyFill="0" applyBorder="0" applyAlignment="0" applyProtection="0"/>
    <xf numFmtId="0" fontId="11" fillId="0" borderId="0"/>
    <xf numFmtId="172" fontId="29" fillId="0" borderId="0"/>
    <xf numFmtId="174" fontId="29" fillId="0" borderId="0"/>
    <xf numFmtId="0" fontId="4" fillId="0" borderId="0"/>
    <xf numFmtId="166" fontId="6" fillId="0" borderId="0"/>
    <xf numFmtId="0" fontId="4" fillId="0" borderId="0"/>
    <xf numFmtId="0" fontId="30" fillId="0" borderId="0"/>
    <xf numFmtId="166" fontId="6" fillId="0" borderId="0"/>
    <xf numFmtId="0" fontId="4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6" fontId="6" fillId="0" borderId="0"/>
    <xf numFmtId="182" fontId="6" fillId="0" borderId="0"/>
    <xf numFmtId="0" fontId="2" fillId="0" borderId="0"/>
    <xf numFmtId="43" fontId="11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6" fillId="0" borderId="0"/>
    <xf numFmtId="43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6" fillId="0" borderId="0" applyFont="0" applyFill="0" applyBorder="0" applyAlignment="0" applyProtection="0"/>
    <xf numFmtId="0" fontId="1" fillId="0" borderId="0"/>
    <xf numFmtId="166" fontId="44" fillId="0" borderId="0"/>
  </cellStyleXfs>
  <cellXfs count="368">
    <xf numFmtId="166" fontId="0" fillId="0" borderId="0" xfId="0"/>
    <xf numFmtId="166" fontId="6" fillId="0" borderId="0" xfId="0" applyFont="1" applyAlignment="1">
      <alignment vertical="top"/>
    </xf>
    <xf numFmtId="166" fontId="6" fillId="0" borderId="1" xfId="0" applyFont="1" applyBorder="1" applyAlignment="1">
      <alignment vertical="top"/>
    </xf>
    <xf numFmtId="166" fontId="0" fillId="0" borderId="1" xfId="0" applyBorder="1" applyAlignment="1">
      <alignment horizontal="center" vertical="center"/>
    </xf>
    <xf numFmtId="166" fontId="7" fillId="0" borderId="1" xfId="0" applyFont="1" applyBorder="1" applyAlignment="1">
      <alignment horizontal="center" vertical="center"/>
    </xf>
    <xf numFmtId="166" fontId="6" fillId="0" borderId="0" xfId="0" applyFont="1" applyAlignment="1">
      <alignment vertical="center"/>
    </xf>
    <xf numFmtId="166" fontId="7" fillId="0" borderId="0" xfId="0" applyFont="1" applyAlignment="1">
      <alignment vertical="center"/>
    </xf>
    <xf numFmtId="166" fontId="6" fillId="0" borderId="0" xfId="0" applyFont="1" applyAlignment="1">
      <alignment horizontal="center" vertical="center"/>
    </xf>
    <xf numFmtId="166" fontId="7" fillId="19" borderId="0" xfId="0" applyFont="1" applyFill="1" applyAlignment="1">
      <alignment vertical="center"/>
    </xf>
    <xf numFmtId="166" fontId="7" fillId="19" borderId="0" xfId="0" applyFont="1" applyFill="1" applyAlignment="1">
      <alignment vertical="top"/>
    </xf>
    <xf numFmtId="166" fontId="7" fillId="0" borderId="0" xfId="0" applyFont="1" applyAlignment="1">
      <alignment vertical="top"/>
    </xf>
    <xf numFmtId="166" fontId="31" fillId="0" borderId="0" xfId="0" applyFont="1" applyAlignment="1" applyProtection="1">
      <alignment vertical="top"/>
      <protection locked="0"/>
    </xf>
    <xf numFmtId="166" fontId="6" fillId="0" borderId="0" xfId="0" applyFont="1" applyAlignment="1">
      <alignment horizontal="right" vertical="top"/>
    </xf>
    <xf numFmtId="166" fontId="6" fillId="0" borderId="0" xfId="0" applyFont="1" applyAlignment="1">
      <alignment horizontal="center" vertical="top"/>
    </xf>
    <xf numFmtId="0" fontId="6" fillId="19" borderId="1" xfId="0" applyNumberFormat="1" applyFont="1" applyFill="1" applyBorder="1" applyAlignment="1">
      <alignment vertical="top" wrapText="1"/>
    </xf>
    <xf numFmtId="166" fontId="6" fillId="19" borderId="0" xfId="0" applyFont="1" applyFill="1" applyAlignment="1">
      <alignment vertical="center"/>
    </xf>
    <xf numFmtId="166" fontId="6" fillId="0" borderId="0" xfId="0" applyFont="1" applyAlignment="1">
      <alignment horizontal="fill"/>
    </xf>
    <xf numFmtId="166" fontId="32" fillId="19" borderId="0" xfId="0" applyFont="1" applyFill="1" applyAlignment="1">
      <alignment vertical="center"/>
    </xf>
    <xf numFmtId="166" fontId="31" fillId="0" borderId="0" xfId="0" applyFont="1" applyAlignment="1" applyProtection="1">
      <alignment vertical="center"/>
      <protection locked="0"/>
    </xf>
    <xf numFmtId="166" fontId="6" fillId="0" borderId="0" xfId="0" applyFont="1"/>
    <xf numFmtId="166" fontId="0" fillId="0" borderId="0" xfId="0" applyAlignment="1">
      <alignment vertical="center"/>
    </xf>
    <xf numFmtId="166" fontId="6" fillId="0" borderId="1" xfId="0" applyFont="1" applyBorder="1" applyAlignment="1">
      <alignment horizontal="right"/>
    </xf>
    <xf numFmtId="166" fontId="6" fillId="0" borderId="1" xfId="0" applyFont="1" applyBorder="1"/>
    <xf numFmtId="173" fontId="6" fillId="0" borderId="0" xfId="0" applyNumberFormat="1" applyFont="1" applyAlignment="1">
      <alignment vertical="center"/>
    </xf>
    <xf numFmtId="175" fontId="6" fillId="0" borderId="0" xfId="0" applyNumberFormat="1" applyFont="1" applyAlignment="1">
      <alignment vertical="center"/>
    </xf>
    <xf numFmtId="166" fontId="6" fillId="0" borderId="10" xfId="0" applyFont="1" applyBorder="1" applyAlignment="1">
      <alignment vertical="center"/>
    </xf>
    <xf numFmtId="166" fontId="6" fillId="0" borderId="4" xfId="0" applyFont="1" applyBorder="1" applyAlignment="1">
      <alignment vertical="center"/>
    </xf>
    <xf numFmtId="166" fontId="0" fillId="0" borderId="4" xfId="0" applyBorder="1" applyAlignment="1">
      <alignment vertical="center"/>
    </xf>
    <xf numFmtId="166" fontId="6" fillId="0" borderId="22" xfId="0" applyFont="1" applyBorder="1" applyAlignment="1">
      <alignment horizontal="center" vertical="center"/>
    </xf>
    <xf numFmtId="0" fontId="6" fillId="19" borderId="1" xfId="0" applyNumberFormat="1" applyFont="1" applyFill="1" applyBorder="1" applyAlignment="1">
      <alignment horizontal="left" vertical="center" wrapText="1"/>
    </xf>
    <xf numFmtId="166" fontId="6" fillId="19" borderId="3" xfId="0" applyFont="1" applyFill="1" applyBorder="1" applyAlignment="1">
      <alignment horizontal="center" vertical="center"/>
    </xf>
    <xf numFmtId="166" fontId="6" fillId="19" borderId="1" xfId="0" applyFont="1" applyFill="1" applyBorder="1" applyAlignment="1">
      <alignment horizontal="center" vertical="center"/>
    </xf>
    <xf numFmtId="166" fontId="6" fillId="0" borderId="1" xfId="0" applyFont="1" applyBorder="1" applyAlignment="1">
      <alignment horizontal="center" vertical="center"/>
    </xf>
    <xf numFmtId="9" fontId="6" fillId="19" borderId="1" xfId="99" applyFont="1" applyFill="1" applyBorder="1" applyAlignment="1" applyProtection="1">
      <alignment horizontal="center" vertical="center"/>
    </xf>
    <xf numFmtId="166" fontId="6" fillId="0" borderId="1" xfId="0" quotePrefix="1" applyFont="1" applyBorder="1" applyAlignment="1">
      <alignment horizontal="center" vertical="center"/>
    </xf>
    <xf numFmtId="172" fontId="6" fillId="0" borderId="22" xfId="99" applyNumberFormat="1" applyFont="1" applyBorder="1" applyAlignment="1">
      <alignment horizontal="center" vertical="center"/>
    </xf>
    <xf numFmtId="10" fontId="6" fillId="0" borderId="22" xfId="99" applyNumberFormat="1" applyFont="1" applyBorder="1" applyAlignment="1">
      <alignment horizontal="center" vertical="center"/>
    </xf>
    <xf numFmtId="9" fontId="6" fillId="0" borderId="22" xfId="99" applyFont="1" applyBorder="1" applyAlignment="1">
      <alignment horizontal="center" vertical="center"/>
    </xf>
    <xf numFmtId="10" fontId="6" fillId="0" borderId="22" xfId="0" applyNumberFormat="1" applyFont="1" applyBorder="1" applyAlignment="1">
      <alignment horizontal="center" vertical="center"/>
    </xf>
    <xf numFmtId="4" fontId="6" fillId="19" borderId="1" xfId="0" applyNumberFormat="1" applyFont="1" applyFill="1" applyBorder="1" applyAlignment="1">
      <alignment horizontal="left"/>
    </xf>
    <xf numFmtId="166" fontId="7" fillId="0" borderId="22" xfId="0" applyFont="1" applyBorder="1" applyAlignment="1">
      <alignment vertical="center"/>
    </xf>
    <xf numFmtId="166" fontId="6" fillId="0" borderId="22" xfId="0" applyFont="1" applyBorder="1" applyAlignment="1">
      <alignment vertical="center"/>
    </xf>
    <xf numFmtId="176" fontId="7" fillId="0" borderId="22" xfId="0" applyNumberFormat="1" applyFont="1" applyBorder="1" applyAlignment="1">
      <alignment horizontal="right" vertical="center"/>
    </xf>
    <xf numFmtId="2" fontId="7" fillId="0" borderId="22" xfId="0" applyNumberFormat="1" applyFont="1" applyBorder="1" applyAlignment="1">
      <alignment horizontal="center" vertical="top" wrapText="1"/>
    </xf>
    <xf numFmtId="173" fontId="6" fillId="0" borderId="22" xfId="0" applyNumberFormat="1" applyFont="1" applyBorder="1" applyAlignment="1">
      <alignment vertical="center"/>
    </xf>
    <xf numFmtId="9" fontId="6" fillId="0" borderId="22" xfId="99" applyFont="1" applyBorder="1" applyAlignment="1">
      <alignment vertical="center"/>
    </xf>
    <xf numFmtId="172" fontId="6" fillId="0" borderId="22" xfId="0" applyNumberFormat="1" applyFont="1" applyBorder="1" applyAlignment="1">
      <alignment vertical="center"/>
    </xf>
    <xf numFmtId="9" fontId="6" fillId="0" borderId="22" xfId="0" applyNumberFormat="1" applyFont="1" applyBorder="1" applyAlignment="1">
      <alignment vertical="center"/>
    </xf>
    <xf numFmtId="4" fontId="6" fillId="0" borderId="1" xfId="0" applyNumberFormat="1" applyFont="1" applyBorder="1" applyAlignment="1">
      <alignment horizontal="left"/>
    </xf>
    <xf numFmtId="166" fontId="6" fillId="0" borderId="3" xfId="0" applyFont="1" applyBorder="1" applyAlignment="1">
      <alignment vertical="center"/>
    </xf>
    <xf numFmtId="166" fontId="6" fillId="0" borderId="1" xfId="0" applyFont="1" applyBorder="1" applyAlignment="1">
      <alignment vertical="center"/>
    </xf>
    <xf numFmtId="9" fontId="6" fillId="19" borderId="1" xfId="0" applyNumberFormat="1" applyFont="1" applyFill="1" applyBorder="1" applyAlignment="1">
      <alignment vertical="center"/>
    </xf>
    <xf numFmtId="166" fontId="6" fillId="19" borderId="1" xfId="0" applyFont="1" applyFill="1" applyBorder="1" applyAlignment="1">
      <alignment vertical="center"/>
    </xf>
    <xf numFmtId="166" fontId="0" fillId="0" borderId="1" xfId="0" applyBorder="1" applyAlignment="1">
      <alignment vertical="center"/>
    </xf>
    <xf numFmtId="166" fontId="7" fillId="0" borderId="1" xfId="0" applyFont="1" applyBorder="1" applyAlignment="1">
      <alignment vertical="center"/>
    </xf>
    <xf numFmtId="166" fontId="7" fillId="0" borderId="22" xfId="0" quotePrefix="1" applyFont="1" applyBorder="1" applyAlignment="1">
      <alignment vertical="center"/>
    </xf>
    <xf numFmtId="177" fontId="7" fillId="0" borderId="22" xfId="0" applyNumberFormat="1" applyFont="1" applyBorder="1" applyAlignment="1">
      <alignment vertical="center"/>
    </xf>
    <xf numFmtId="178" fontId="6" fillId="0" borderId="1" xfId="0" applyNumberFormat="1" applyFont="1" applyBorder="1" applyAlignment="1">
      <alignment vertical="center"/>
    </xf>
    <xf numFmtId="166" fontId="7" fillId="0" borderId="6" xfId="0" applyFont="1" applyBorder="1" applyAlignment="1">
      <alignment vertical="center"/>
    </xf>
    <xf numFmtId="166" fontId="6" fillId="0" borderId="8" xfId="0" applyFont="1" applyBorder="1" applyAlignment="1">
      <alignment vertical="center"/>
    </xf>
    <xf numFmtId="166" fontId="7" fillId="0" borderId="0" xfId="0" applyFont="1" applyAlignment="1">
      <alignment horizontal="center" vertical="center"/>
    </xf>
    <xf numFmtId="166" fontId="33" fillId="0" borderId="0" xfId="0" applyFont="1" applyAlignment="1">
      <alignment vertical="center" wrapText="1"/>
    </xf>
    <xf numFmtId="166" fontId="7" fillId="0" borderId="0" xfId="0" applyFont="1" applyAlignment="1">
      <alignment vertical="center" wrapText="1"/>
    </xf>
    <xf numFmtId="166" fontId="7" fillId="0" borderId="2" xfId="0" applyFont="1" applyBorder="1" applyAlignment="1">
      <alignment vertical="center"/>
    </xf>
    <xf numFmtId="166" fontId="7" fillId="0" borderId="23" xfId="0" applyFont="1" applyBorder="1" applyAlignment="1">
      <alignment vertical="center"/>
    </xf>
    <xf numFmtId="166" fontId="6" fillId="0" borderId="5" xfId="0" applyFont="1" applyBorder="1" applyAlignment="1">
      <alignment vertical="center"/>
    </xf>
    <xf numFmtId="9" fontId="6" fillId="0" borderId="1" xfId="0" applyNumberFormat="1" applyFont="1" applyBorder="1" applyAlignment="1">
      <alignment vertical="center"/>
    </xf>
    <xf numFmtId="166" fontId="7" fillId="0" borderId="6" xfId="0" applyFont="1" applyBorder="1" applyAlignment="1">
      <alignment vertical="top" wrapText="1"/>
    </xf>
    <xf numFmtId="166" fontId="7" fillId="0" borderId="5" xfId="0" applyFont="1" applyBorder="1" applyAlignment="1">
      <alignment vertical="center"/>
    </xf>
    <xf numFmtId="166" fontId="7" fillId="0" borderId="3" xfId="0" applyFont="1" applyBorder="1" applyAlignment="1">
      <alignment vertical="center"/>
    </xf>
    <xf numFmtId="166" fontId="6" fillId="0" borderId="6" xfId="0" quotePrefix="1" applyFont="1" applyBorder="1" applyAlignment="1">
      <alignment vertical="center"/>
    </xf>
    <xf numFmtId="168" fontId="34" fillId="0" borderId="0" xfId="0" applyNumberFormat="1" applyFont="1" applyAlignment="1">
      <alignment vertical="center"/>
    </xf>
    <xf numFmtId="166" fontId="8" fillId="0" borderId="0" xfId="0" applyFont="1" applyAlignment="1">
      <alignment vertical="center"/>
    </xf>
    <xf numFmtId="176" fontId="8" fillId="0" borderId="0" xfId="0" applyNumberFormat="1" applyFont="1" applyAlignment="1">
      <alignment vertical="center"/>
    </xf>
    <xf numFmtId="166" fontId="35" fillId="0" borderId="0" xfId="0" applyFont="1" applyAlignment="1">
      <alignment vertical="center"/>
    </xf>
    <xf numFmtId="166" fontId="35" fillId="0" borderId="2" xfId="0" applyFont="1" applyBorder="1" applyAlignment="1">
      <alignment vertical="center"/>
    </xf>
    <xf numFmtId="166" fontId="35" fillId="0" borderId="23" xfId="0" applyFont="1" applyBorder="1" applyAlignment="1">
      <alignment vertical="center"/>
    </xf>
    <xf numFmtId="166" fontId="6" fillId="0" borderId="24" xfId="0" applyFont="1" applyBorder="1" applyAlignment="1">
      <alignment vertical="center"/>
    </xf>
    <xf numFmtId="166" fontId="6" fillId="0" borderId="7" xfId="0" applyFont="1" applyBorder="1" applyAlignment="1">
      <alignment vertical="center"/>
    </xf>
    <xf numFmtId="166" fontId="6" fillId="0" borderId="25" xfId="0" applyFont="1" applyBorder="1" applyAlignment="1">
      <alignment vertical="center"/>
    </xf>
    <xf numFmtId="168" fontId="6" fillId="0" borderId="6" xfId="0" applyNumberFormat="1" applyFont="1" applyBorder="1" applyAlignment="1">
      <alignment vertical="top"/>
    </xf>
    <xf numFmtId="166" fontId="6" fillId="19" borderId="6" xfId="0" applyFont="1" applyFill="1" applyBorder="1" applyAlignment="1">
      <alignment vertical="top" wrapText="1"/>
    </xf>
    <xf numFmtId="176" fontId="8" fillId="0" borderId="6" xfId="0" applyNumberFormat="1" applyFont="1" applyBorder="1" applyAlignment="1">
      <alignment vertical="top"/>
    </xf>
    <xf numFmtId="166" fontId="35" fillId="0" borderId="6" xfId="0" applyFont="1" applyBorder="1" applyAlignment="1">
      <alignment vertical="top"/>
    </xf>
    <xf numFmtId="178" fontId="35" fillId="0" borderId="6" xfId="0" applyNumberFormat="1" applyFont="1" applyBorder="1" applyAlignment="1">
      <alignment vertical="top"/>
    </xf>
    <xf numFmtId="166" fontId="35" fillId="0" borderId="5" xfId="0" applyFont="1" applyBorder="1" applyAlignment="1">
      <alignment vertical="top"/>
    </xf>
    <xf numFmtId="166" fontId="35" fillId="0" borderId="3" xfId="0" applyFont="1" applyBorder="1" applyAlignment="1">
      <alignment vertical="top"/>
    </xf>
    <xf numFmtId="166" fontId="6" fillId="0" borderId="3" xfId="0" applyFont="1" applyBorder="1" applyAlignment="1">
      <alignment vertical="top"/>
    </xf>
    <xf numFmtId="166" fontId="6" fillId="0" borderId="6" xfId="0" applyFont="1" applyBorder="1" applyAlignment="1">
      <alignment vertical="top" wrapText="1"/>
    </xf>
    <xf numFmtId="175" fontId="35" fillId="0" borderId="6" xfId="0" applyNumberFormat="1" applyFont="1" applyBorder="1" applyAlignment="1">
      <alignment vertical="top"/>
    </xf>
    <xf numFmtId="166" fontId="6" fillId="0" borderId="4" xfId="0" applyFont="1" applyBorder="1" applyAlignment="1">
      <alignment vertical="top"/>
    </xf>
    <xf numFmtId="168" fontId="6" fillId="0" borderId="0" xfId="0" applyNumberFormat="1" applyFont="1" applyAlignment="1">
      <alignment vertical="top"/>
    </xf>
    <xf numFmtId="166" fontId="6" fillId="19" borderId="0" xfId="0" applyFont="1" applyFill="1" applyAlignment="1">
      <alignment vertical="top" wrapText="1"/>
    </xf>
    <xf numFmtId="176" fontId="8" fillId="0" borderId="0" xfId="0" applyNumberFormat="1" applyFont="1" applyAlignment="1">
      <alignment vertical="top"/>
    </xf>
    <xf numFmtId="166" fontId="35" fillId="0" borderId="0" xfId="0" applyFont="1" applyAlignment="1">
      <alignment vertical="top"/>
    </xf>
    <xf numFmtId="166" fontId="35" fillId="19" borderId="0" xfId="0" applyFont="1" applyFill="1" applyAlignment="1">
      <alignment vertical="top"/>
    </xf>
    <xf numFmtId="168" fontId="6" fillId="0" borderId="6" xfId="0" applyNumberFormat="1" applyFont="1" applyBorder="1" applyAlignment="1">
      <alignment horizontal="center" vertical="top"/>
    </xf>
    <xf numFmtId="166" fontId="36" fillId="0" borderId="5" xfId="0" applyFont="1" applyBorder="1" applyAlignment="1">
      <alignment vertical="top"/>
    </xf>
    <xf numFmtId="166" fontId="36" fillId="0" borderId="6" xfId="0" applyFont="1" applyBorder="1" applyAlignment="1">
      <alignment vertical="top"/>
    </xf>
    <xf numFmtId="166" fontId="36" fillId="0" borderId="3" xfId="0" applyFont="1" applyBorder="1" applyAlignment="1">
      <alignment vertical="top"/>
    </xf>
    <xf numFmtId="166" fontId="6" fillId="0" borderId="10" xfId="0" applyFont="1" applyBorder="1" applyAlignment="1">
      <alignment vertical="top"/>
    </xf>
    <xf numFmtId="168" fontId="6" fillId="0" borderId="0" xfId="0" applyNumberFormat="1" applyFont="1" applyAlignment="1">
      <alignment horizontal="center" vertical="center"/>
    </xf>
    <xf numFmtId="166" fontId="7" fillId="0" borderId="4" xfId="0" applyFont="1" applyBorder="1" applyAlignment="1">
      <alignment vertical="center"/>
    </xf>
    <xf numFmtId="168" fontId="6" fillId="0" borderId="6" xfId="0" applyNumberFormat="1" applyFont="1" applyBorder="1" applyAlignment="1">
      <alignment horizontal="center" vertical="center"/>
    </xf>
    <xf numFmtId="166" fontId="36" fillId="0" borderId="6" xfId="0" applyFont="1" applyBorder="1" applyAlignment="1">
      <alignment vertical="center"/>
    </xf>
    <xf numFmtId="166" fontId="36" fillId="0" borderId="5" xfId="0" applyFont="1" applyBorder="1" applyAlignment="1">
      <alignment vertical="center"/>
    </xf>
    <xf numFmtId="166" fontId="36" fillId="0" borderId="3" xfId="0" applyFont="1" applyBorder="1" applyAlignment="1">
      <alignment vertical="center"/>
    </xf>
    <xf numFmtId="166" fontId="34" fillId="0" borderId="1" xfId="0" applyFont="1" applyBorder="1" applyAlignment="1">
      <alignment vertical="center"/>
    </xf>
    <xf numFmtId="166" fontId="35" fillId="2" borderId="0" xfId="0" applyFont="1" applyFill="1" applyAlignment="1">
      <alignment vertical="center"/>
    </xf>
    <xf numFmtId="166" fontId="37" fillId="2" borderId="0" xfId="0" applyFont="1" applyFill="1" applyAlignment="1">
      <alignment vertical="center"/>
    </xf>
    <xf numFmtId="166" fontId="35" fillId="20" borderId="0" xfId="0" applyFont="1" applyFill="1" applyAlignment="1">
      <alignment vertical="center"/>
    </xf>
    <xf numFmtId="166" fontId="35" fillId="20" borderId="0" xfId="0" applyFont="1" applyFill="1" applyAlignment="1">
      <alignment vertical="top"/>
    </xf>
    <xf numFmtId="9" fontId="6" fillId="0" borderId="1" xfId="99" applyFont="1" applyBorder="1" applyAlignment="1" applyProtection="1">
      <alignment vertical="center"/>
    </xf>
    <xf numFmtId="9" fontId="6" fillId="19" borderId="1" xfId="99" applyFont="1" applyFill="1" applyBorder="1" applyAlignment="1" applyProtection="1">
      <alignment vertical="center"/>
    </xf>
    <xf numFmtId="166" fontId="32" fillId="0" borderId="1" xfId="0" applyFont="1" applyBorder="1" applyAlignment="1">
      <alignment vertical="center"/>
    </xf>
    <xf numFmtId="166" fontId="35" fillId="0" borderId="6" xfId="0" applyFont="1" applyBorder="1" applyAlignment="1">
      <alignment vertical="center"/>
    </xf>
    <xf numFmtId="166" fontId="35" fillId="0" borderId="5" xfId="0" applyFont="1" applyBorder="1" applyAlignment="1">
      <alignment vertical="center"/>
    </xf>
    <xf numFmtId="9" fontId="6" fillId="0" borderId="7" xfId="99" applyFont="1" applyBorder="1" applyAlignment="1" applyProtection="1">
      <alignment vertical="center"/>
    </xf>
    <xf numFmtId="168" fontId="6" fillId="0" borderId="0" xfId="0" applyNumberFormat="1" applyFont="1" applyAlignment="1">
      <alignment vertical="center"/>
    </xf>
    <xf numFmtId="9" fontId="6" fillId="0" borderId="0" xfId="99" applyFont="1" applyBorder="1" applyAlignment="1" applyProtection="1">
      <alignment vertical="center"/>
    </xf>
    <xf numFmtId="166" fontId="6" fillId="0" borderId="0" xfId="0" quotePrefix="1" applyFont="1" applyAlignment="1">
      <alignment vertical="center"/>
    </xf>
    <xf numFmtId="10" fontId="6" fillId="0" borderId="0" xfId="0" applyNumberFormat="1" applyFont="1" applyAlignment="1">
      <alignment vertical="center"/>
    </xf>
    <xf numFmtId="9" fontId="6" fillId="19" borderId="0" xfId="99" applyFont="1" applyFill="1" applyBorder="1" applyAlignment="1" applyProtection="1">
      <alignment vertical="center"/>
    </xf>
    <xf numFmtId="172" fontId="6" fillId="19" borderId="0" xfId="99" applyNumberFormat="1" applyFont="1" applyFill="1" applyBorder="1" applyAlignment="1" applyProtection="1">
      <alignment vertical="center"/>
    </xf>
    <xf numFmtId="172" fontId="6" fillId="0" borderId="0" xfId="99" applyNumberFormat="1" applyFont="1" applyBorder="1" applyAlignment="1">
      <alignment vertical="center"/>
    </xf>
    <xf numFmtId="9" fontId="6" fillId="0" borderId="0" xfId="99" applyFont="1" applyBorder="1" applyAlignment="1">
      <alignment vertical="center"/>
    </xf>
    <xf numFmtId="172" fontId="6" fillId="0" borderId="0" xfId="0" applyNumberFormat="1" applyFont="1" applyAlignment="1">
      <alignment vertical="center"/>
    </xf>
    <xf numFmtId="9" fontId="6" fillId="0" borderId="0" xfId="0" applyNumberFormat="1" applyFont="1" applyAlignment="1">
      <alignment vertical="center"/>
    </xf>
    <xf numFmtId="10" fontId="6" fillId="0" borderId="0" xfId="99" applyNumberFormat="1" applyFont="1" applyBorder="1" applyAlignment="1" applyProtection="1">
      <alignment vertical="center"/>
    </xf>
    <xf numFmtId="172" fontId="6" fillId="0" borderId="0" xfId="99" applyNumberFormat="1" applyFont="1" applyBorder="1" applyAlignment="1" applyProtection="1">
      <alignment vertical="center"/>
    </xf>
    <xf numFmtId="166" fontId="6" fillId="0" borderId="0" xfId="0" applyFont="1" applyAlignment="1">
      <alignment vertical="center" wrapText="1"/>
    </xf>
    <xf numFmtId="166" fontId="6" fillId="2" borderId="0" xfId="0" applyFont="1" applyFill="1" applyAlignment="1">
      <alignment vertical="center"/>
    </xf>
    <xf numFmtId="10" fontId="6" fillId="2" borderId="0" xfId="99" applyNumberFormat="1" applyFont="1" applyFill="1" applyBorder="1" applyAlignment="1">
      <alignment vertical="center"/>
    </xf>
    <xf numFmtId="10" fontId="6" fillId="2" borderId="0" xfId="99" applyNumberFormat="1" applyFont="1" applyFill="1" applyBorder="1" applyAlignment="1" applyProtection="1">
      <alignment vertical="center"/>
    </xf>
    <xf numFmtId="179" fontId="6" fillId="0" borderId="0" xfId="99" applyNumberFormat="1" applyFont="1" applyBorder="1" applyAlignment="1" applyProtection="1">
      <alignment vertical="center"/>
    </xf>
    <xf numFmtId="2" fontId="6" fillId="0" borderId="0" xfId="0" applyNumberFormat="1" applyFont="1" applyAlignment="1">
      <alignment vertical="center"/>
    </xf>
    <xf numFmtId="166" fontId="34" fillId="0" borderId="0" xfId="0" applyFont="1" applyAlignment="1">
      <alignment vertical="center"/>
    </xf>
    <xf numFmtId="176" fontId="7" fillId="0" borderId="0" xfId="0" applyNumberFormat="1" applyFont="1" applyAlignment="1">
      <alignment horizontal="right" vertical="center"/>
    </xf>
    <xf numFmtId="2" fontId="7" fillId="0" borderId="0" xfId="0" applyNumberFormat="1" applyFont="1" applyAlignment="1">
      <alignment horizontal="left" vertical="top" wrapText="1"/>
    </xf>
    <xf numFmtId="180" fontId="7" fillId="0" borderId="0" xfId="0" applyNumberFormat="1" applyFont="1" applyAlignment="1">
      <alignment vertical="center"/>
    </xf>
    <xf numFmtId="177" fontId="7" fillId="0" borderId="0" xfId="0" applyNumberFormat="1" applyFont="1" applyAlignment="1">
      <alignment vertical="center"/>
    </xf>
    <xf numFmtId="172" fontId="6" fillId="0" borderId="0" xfId="99" applyNumberFormat="1" applyFont="1" applyBorder="1" applyAlignment="1">
      <alignment horizontal="center" vertical="center"/>
    </xf>
    <xf numFmtId="10" fontId="6" fillId="0" borderId="0" xfId="99" applyNumberFormat="1" applyFont="1" applyBorder="1" applyAlignment="1">
      <alignment horizontal="center" vertical="center"/>
    </xf>
    <xf numFmtId="9" fontId="6" fillId="0" borderId="0" xfId="99" applyFont="1" applyBorder="1" applyAlignment="1">
      <alignment horizontal="center" vertical="center"/>
    </xf>
    <xf numFmtId="166" fontId="7" fillId="0" borderId="6" xfId="0" applyFont="1" applyBorder="1" applyAlignment="1">
      <alignment horizontal="center" vertical="center"/>
    </xf>
    <xf numFmtId="166" fontId="7" fillId="0" borderId="3" xfId="0" applyFont="1" applyBorder="1" applyAlignment="1">
      <alignment horizontal="center" vertical="center"/>
    </xf>
    <xf numFmtId="166" fontId="7" fillId="0" borderId="21" xfId="0" applyFont="1" applyBorder="1" applyAlignment="1">
      <alignment horizontal="center" vertical="center"/>
    </xf>
    <xf numFmtId="166" fontId="7" fillId="0" borderId="23" xfId="0" applyFont="1" applyBorder="1" applyAlignment="1">
      <alignment horizontal="center" vertical="center"/>
    </xf>
    <xf numFmtId="166" fontId="7" fillId="0" borderId="4" xfId="0" applyFont="1" applyBorder="1" applyAlignment="1">
      <alignment horizontal="center" vertical="center"/>
    </xf>
    <xf numFmtId="169" fontId="6" fillId="0" borderId="0" xfId="0" applyNumberFormat="1" applyFont="1" applyAlignment="1">
      <alignment vertical="center"/>
    </xf>
    <xf numFmtId="1" fontId="34" fillId="0" borderId="1" xfId="0" applyNumberFormat="1" applyFont="1" applyBorder="1" applyAlignment="1">
      <alignment horizontal="center" vertical="center" wrapText="1"/>
    </xf>
    <xf numFmtId="166" fontId="34" fillId="0" borderId="1" xfId="0" applyFont="1" applyBorder="1" applyAlignment="1">
      <alignment vertical="top" wrapText="1"/>
    </xf>
    <xf numFmtId="166" fontId="37" fillId="0" borderId="5" xfId="0" applyFont="1" applyBorder="1" applyAlignment="1">
      <alignment vertical="top"/>
    </xf>
    <xf numFmtId="166" fontId="37" fillId="0" borderId="6" xfId="0" applyFont="1" applyBorder="1" applyAlignment="1">
      <alignment vertical="top"/>
    </xf>
    <xf numFmtId="166" fontId="38" fillId="0" borderId="6" xfId="0" applyFont="1" applyBorder="1" applyAlignment="1">
      <alignment vertical="top"/>
    </xf>
    <xf numFmtId="166" fontId="37" fillId="0" borderId="3" xfId="0" applyFont="1" applyBorder="1" applyAlignment="1">
      <alignment vertical="top"/>
    </xf>
    <xf numFmtId="168" fontId="34" fillId="0" borderId="1" xfId="0" applyNumberFormat="1" applyFont="1" applyBorder="1" applyAlignment="1">
      <alignment horizontal="center" vertical="center"/>
    </xf>
    <xf numFmtId="166" fontId="8" fillId="0" borderId="1" xfId="0" applyFont="1" applyBorder="1" applyAlignment="1">
      <alignment vertical="top" wrapText="1"/>
    </xf>
    <xf numFmtId="166" fontId="12" fillId="0" borderId="6" xfId="0" applyFont="1" applyBorder="1" applyAlignment="1">
      <alignment vertical="top"/>
    </xf>
    <xf numFmtId="166" fontId="37" fillId="0" borderId="0" xfId="0" applyFont="1" applyAlignment="1">
      <alignment vertical="center"/>
    </xf>
    <xf numFmtId="166" fontId="37" fillId="0" borderId="23" xfId="0" applyFont="1" applyBorder="1" applyAlignment="1">
      <alignment vertical="center"/>
    </xf>
    <xf numFmtId="166" fontId="8" fillId="0" borderId="1" xfId="0" applyFont="1" applyBorder="1" applyAlignment="1">
      <alignment vertical="center"/>
    </xf>
    <xf numFmtId="166" fontId="37" fillId="0" borderId="6" xfId="0" applyFont="1" applyBorder="1" applyAlignment="1">
      <alignment vertical="center"/>
    </xf>
    <xf numFmtId="166" fontId="12" fillId="0" borderId="6" xfId="0" applyFont="1" applyBorder="1" applyAlignment="1">
      <alignment vertical="center"/>
    </xf>
    <xf numFmtId="166" fontId="37" fillId="0" borderId="3" xfId="0" applyFont="1" applyBorder="1" applyAlignment="1">
      <alignment vertical="center"/>
    </xf>
    <xf numFmtId="166" fontId="8" fillId="0" borderId="1" xfId="0" applyFont="1" applyBorder="1" applyAlignment="1">
      <alignment vertical="center" wrapText="1"/>
    </xf>
    <xf numFmtId="168" fontId="7" fillId="0" borderId="0" xfId="0" applyNumberFormat="1" applyFont="1" applyAlignment="1">
      <alignment vertical="center"/>
    </xf>
    <xf numFmtId="166" fontId="7" fillId="0" borderId="0" xfId="0" applyFont="1" applyAlignment="1">
      <alignment horizontal="right" vertical="center"/>
    </xf>
    <xf numFmtId="0" fontId="7" fillId="0" borderId="0" xfId="0" applyNumberFormat="1" applyFont="1" applyAlignment="1">
      <alignment horizontal="left" vertical="top" wrapText="1"/>
    </xf>
    <xf numFmtId="166" fontId="7" fillId="0" borderId="26" xfId="0" applyFont="1" applyBorder="1" applyAlignment="1">
      <alignment vertical="center"/>
    </xf>
    <xf numFmtId="166" fontId="7" fillId="0" borderId="27" xfId="0" applyFont="1" applyBorder="1" applyAlignment="1">
      <alignment horizontal="center" vertical="center"/>
    </xf>
    <xf numFmtId="166" fontId="7" fillId="0" borderId="28" xfId="0" applyFont="1" applyBorder="1" applyAlignment="1">
      <alignment horizontal="center"/>
    </xf>
    <xf numFmtId="166" fontId="7" fillId="0" borderId="29" xfId="0" applyFont="1" applyBorder="1" applyAlignment="1">
      <alignment horizontal="center"/>
    </xf>
    <xf numFmtId="166" fontId="7" fillId="0" borderId="27" xfId="0" applyFont="1" applyBorder="1" applyAlignment="1">
      <alignment vertical="center"/>
    </xf>
    <xf numFmtId="166" fontId="7" fillId="0" borderId="30" xfId="0" applyFont="1" applyBorder="1" applyAlignment="1">
      <alignment vertical="center"/>
    </xf>
    <xf numFmtId="166" fontId="7" fillId="0" borderId="31" xfId="0" applyFont="1" applyBorder="1" applyAlignment="1">
      <alignment vertical="center"/>
    </xf>
    <xf numFmtId="166" fontId="6" fillId="0" borderId="32" xfId="0" applyFont="1" applyBorder="1" applyAlignment="1">
      <alignment vertical="center"/>
    </xf>
    <xf numFmtId="166" fontId="6" fillId="0" borderId="33" xfId="0" applyFont="1" applyBorder="1" applyAlignment="1">
      <alignment vertical="center"/>
    </xf>
    <xf numFmtId="166" fontId="6" fillId="0" borderId="31" xfId="0" applyFont="1" applyBorder="1" applyAlignment="1">
      <alignment vertical="center"/>
    </xf>
    <xf numFmtId="168" fontId="6" fillId="0" borderId="34" xfId="0" applyNumberFormat="1" applyFont="1" applyBorder="1" applyAlignment="1">
      <alignment vertical="center"/>
    </xf>
    <xf numFmtId="166" fontId="6" fillId="0" borderId="35" xfId="0" applyFont="1" applyBorder="1" applyAlignment="1">
      <alignment vertical="center"/>
    </xf>
    <xf numFmtId="168" fontId="6" fillId="0" borderId="36" xfId="0" applyNumberFormat="1" applyFont="1" applyBorder="1" applyAlignment="1">
      <alignment vertical="center"/>
    </xf>
    <xf numFmtId="166" fontId="6" fillId="0" borderId="37" xfId="0" applyFont="1" applyBorder="1" applyAlignment="1">
      <alignment vertical="center"/>
    </xf>
    <xf numFmtId="168" fontId="7" fillId="0" borderId="36" xfId="0" applyNumberFormat="1" applyFont="1" applyBorder="1" applyAlignment="1">
      <alignment vertical="center"/>
    </xf>
    <xf numFmtId="166" fontId="7" fillId="0" borderId="37" xfId="0" applyFont="1" applyBorder="1" applyAlignment="1">
      <alignment vertical="center"/>
    </xf>
    <xf numFmtId="168" fontId="6" fillId="0" borderId="30" xfId="0" applyNumberFormat="1" applyFont="1" applyBorder="1" applyAlignment="1">
      <alignment vertical="center"/>
    </xf>
    <xf numFmtId="166" fontId="35" fillId="19" borderId="6" xfId="0" applyFont="1" applyFill="1" applyBorder="1" applyAlignment="1">
      <alignment vertical="top"/>
    </xf>
    <xf numFmtId="166" fontId="32" fillId="0" borderId="0" xfId="148" applyNumberFormat="1" applyFont="1" applyAlignment="1">
      <alignment horizontal="right"/>
    </xf>
    <xf numFmtId="166" fontId="6" fillId="0" borderId="0" xfId="148" applyNumberFormat="1"/>
    <xf numFmtId="166" fontId="6" fillId="0" borderId="0" xfId="148" applyNumberFormat="1" applyAlignment="1">
      <alignment horizontal="center" vertical="top"/>
    </xf>
    <xf numFmtId="166" fontId="6" fillId="0" borderId="0" xfId="148" applyNumberFormat="1" applyAlignment="1">
      <alignment vertical="top"/>
    </xf>
    <xf numFmtId="166" fontId="6" fillId="0" borderId="0" xfId="148" applyNumberFormat="1" applyAlignment="1">
      <alignment horizontal="right"/>
    </xf>
    <xf numFmtId="166" fontId="7" fillId="0" borderId="0" xfId="148" applyNumberFormat="1" applyFont="1" applyAlignment="1">
      <alignment horizontal="center"/>
    </xf>
    <xf numFmtId="166" fontId="7" fillId="0" borderId="0" xfId="148" applyNumberFormat="1" applyFont="1" applyAlignment="1">
      <alignment horizontal="center" vertical="top"/>
    </xf>
    <xf numFmtId="166" fontId="7" fillId="0" borderId="0" xfId="148" applyNumberFormat="1" applyFont="1" applyAlignment="1">
      <alignment horizontal="right"/>
    </xf>
    <xf numFmtId="171" fontId="6" fillId="0" borderId="21" xfId="77" applyNumberFormat="1" applyBorder="1" applyAlignment="1">
      <alignment vertical="top" wrapText="1"/>
    </xf>
    <xf numFmtId="2" fontId="6" fillId="0" borderId="0" xfId="148" applyNumberFormat="1" applyAlignment="1">
      <alignment vertical="top" wrapText="1"/>
    </xf>
    <xf numFmtId="168" fontId="6" fillId="0" borderId="0" xfId="148" applyNumberFormat="1" applyAlignment="1">
      <alignment horizontal="center" vertical="top" wrapText="1"/>
    </xf>
    <xf numFmtId="166" fontId="6" fillId="0" borderId="0" xfId="148" applyNumberFormat="1" applyAlignment="1">
      <alignment horizontal="left"/>
    </xf>
    <xf numFmtId="166" fontId="42" fillId="0" borderId="0" xfId="148" applyNumberFormat="1" applyFont="1" applyAlignment="1">
      <alignment wrapText="1"/>
    </xf>
    <xf numFmtId="9" fontId="6" fillId="0" borderId="0" xfId="209" applyFont="1" applyBorder="1" applyAlignment="1">
      <alignment vertical="center"/>
    </xf>
    <xf numFmtId="166" fontId="6" fillId="0" borderId="0" xfId="148" applyNumberFormat="1" applyAlignment="1">
      <alignment horizontal="left" vertical="top"/>
    </xf>
    <xf numFmtId="10" fontId="6" fillId="0" borderId="0" xfId="99" applyNumberFormat="1" applyFont="1" applyBorder="1"/>
    <xf numFmtId="166" fontId="34" fillId="0" borderId="0" xfId="148" applyNumberFormat="1" applyFont="1" applyAlignment="1">
      <alignment horizontal="center"/>
    </xf>
    <xf numFmtId="9" fontId="6" fillId="0" borderId="0" xfId="99" applyFont="1" applyBorder="1"/>
    <xf numFmtId="166" fontId="6" fillId="0" borderId="0" xfId="148" applyNumberFormat="1" applyAlignment="1">
      <alignment horizontal="center"/>
    </xf>
    <xf numFmtId="166" fontId="7" fillId="0" borderId="0" xfId="148" applyNumberFormat="1" applyFont="1" applyAlignment="1">
      <alignment vertical="top" wrapText="1"/>
    </xf>
    <xf numFmtId="166" fontId="6" fillId="0" borderId="0" xfId="148" applyNumberFormat="1" applyAlignment="1">
      <alignment horizontal="center" vertical="center"/>
    </xf>
    <xf numFmtId="185" fontId="6" fillId="0" borderId="0" xfId="148" applyNumberFormat="1" applyAlignment="1">
      <alignment horizontal="center"/>
    </xf>
    <xf numFmtId="181" fontId="6" fillId="0" borderId="2" xfId="148" applyNumberFormat="1" applyBorder="1" applyAlignment="1">
      <alignment vertical="top" wrapText="1"/>
    </xf>
    <xf numFmtId="166" fontId="7" fillId="0" borderId="0" xfId="148" applyNumberFormat="1" applyFont="1" applyAlignment="1">
      <alignment horizontal="center" vertical="center"/>
    </xf>
    <xf numFmtId="166" fontId="6" fillId="0" borderId="0" xfId="148" applyNumberFormat="1" applyAlignment="1">
      <alignment vertical="top" wrapText="1"/>
    </xf>
    <xf numFmtId="2" fontId="6" fillId="0" borderId="0" xfId="148" applyNumberFormat="1" applyAlignment="1">
      <alignment vertical="top"/>
    </xf>
    <xf numFmtId="166" fontId="6" fillId="0" borderId="0" xfId="148" applyNumberFormat="1" applyAlignment="1">
      <alignment horizontal="right" vertical="top"/>
    </xf>
    <xf numFmtId="2" fontId="6" fillId="0" borderId="0" xfId="148" applyNumberFormat="1"/>
    <xf numFmtId="169" fontId="6" fillId="0" borderId="0" xfId="148" applyNumberFormat="1" applyAlignment="1">
      <alignment horizontal="center" vertical="top"/>
    </xf>
    <xf numFmtId="166" fontId="6" fillId="0" borderId="0" xfId="148" applyNumberFormat="1" applyAlignment="1">
      <alignment wrapText="1"/>
    </xf>
    <xf numFmtId="166" fontId="7" fillId="0" borderId="0" xfId="148" applyNumberFormat="1" applyFont="1" applyAlignment="1">
      <alignment vertical="top"/>
    </xf>
    <xf numFmtId="2" fontId="6" fillId="0" borderId="0" xfId="148" applyNumberFormat="1" applyAlignment="1">
      <alignment horizontal="right"/>
    </xf>
    <xf numFmtId="168" fontId="7" fillId="0" borderId="0" xfId="148" applyNumberFormat="1" applyFont="1" applyAlignment="1">
      <alignment horizontal="center"/>
    </xf>
    <xf numFmtId="166" fontId="7" fillId="0" borderId="0" xfId="148" applyNumberFormat="1" applyFont="1" applyAlignment="1">
      <alignment horizontal="left"/>
    </xf>
    <xf numFmtId="166" fontId="7" fillId="0" borderId="0" xfId="148" applyNumberFormat="1" applyFont="1"/>
    <xf numFmtId="185" fontId="6" fillId="0" borderId="0" xfId="148" applyNumberFormat="1"/>
    <xf numFmtId="166" fontId="7" fillId="0" borderId="43" xfId="148" applyNumberFormat="1" applyFont="1" applyBorder="1" applyAlignment="1">
      <alignment vertical="top"/>
    </xf>
    <xf numFmtId="185" fontId="11" fillId="0" borderId="0" xfId="57" applyNumberFormat="1" applyAlignment="1">
      <alignment horizontal="right" vertical="top" wrapText="1"/>
    </xf>
    <xf numFmtId="2" fontId="42" fillId="0" borderId="0" xfId="148" applyNumberFormat="1" applyFont="1"/>
    <xf numFmtId="166" fontId="45" fillId="0" borderId="0" xfId="148" applyNumberFormat="1" applyFont="1"/>
    <xf numFmtId="166" fontId="0" fillId="0" borderId="0" xfId="148" applyNumberFormat="1" applyFont="1" applyAlignment="1">
      <alignment horizontal="right"/>
    </xf>
    <xf numFmtId="0" fontId="5" fillId="0" borderId="0" xfId="62"/>
    <xf numFmtId="166" fontId="7" fillId="0" borderId="0" xfId="62" applyNumberFormat="1" applyFont="1"/>
    <xf numFmtId="166" fontId="5" fillId="0" borderId="0" xfId="62" applyNumberFormat="1"/>
    <xf numFmtId="168" fontId="5" fillId="0" borderId="0" xfId="62" applyNumberFormat="1"/>
    <xf numFmtId="166" fontId="7" fillId="0" borderId="0" xfId="62" applyNumberFormat="1" applyFont="1" applyAlignment="1">
      <alignment horizontal="left"/>
    </xf>
    <xf numFmtId="166" fontId="42" fillId="0" borderId="0" xfId="62" applyNumberFormat="1" applyFont="1" applyAlignment="1">
      <alignment horizontal="right"/>
    </xf>
    <xf numFmtId="166" fontId="6" fillId="0" borderId="2" xfId="62" applyNumberFormat="1" applyFont="1" applyBorder="1" applyAlignment="1">
      <alignment vertical="top"/>
    </xf>
    <xf numFmtId="0" fontId="41" fillId="0" borderId="0" xfId="62" applyFont="1" applyAlignment="1">
      <alignment vertical="top"/>
    </xf>
    <xf numFmtId="166" fontId="32" fillId="0" borderId="0" xfId="62" applyNumberFormat="1" applyFont="1"/>
    <xf numFmtId="1" fontId="5" fillId="0" borderId="0" xfId="62" applyNumberFormat="1" applyAlignment="1">
      <alignment vertical="top"/>
    </xf>
    <xf numFmtId="166" fontId="5" fillId="0" borderId="0" xfId="62" applyNumberFormat="1" applyAlignment="1">
      <alignment vertical="top"/>
    </xf>
    <xf numFmtId="2" fontId="6" fillId="0" borderId="0" xfId="62" applyNumberFormat="1" applyFont="1" applyAlignment="1">
      <alignment vertical="top"/>
    </xf>
    <xf numFmtId="1" fontId="5" fillId="0" borderId="0" xfId="62" applyNumberFormat="1" applyAlignment="1">
      <alignment horizontal="center" vertical="top"/>
    </xf>
    <xf numFmtId="166" fontId="7" fillId="0" borderId="0" xfId="62" applyNumberFormat="1" applyFont="1" applyAlignment="1">
      <alignment horizontal="center" vertical="top"/>
    </xf>
    <xf numFmtId="166" fontId="5" fillId="0" borderId="0" xfId="62" applyNumberFormat="1" applyAlignment="1">
      <alignment horizontal="center" vertical="top"/>
    </xf>
    <xf numFmtId="166" fontId="5" fillId="0" borderId="0" xfId="62" applyNumberFormat="1" applyAlignment="1">
      <alignment horizontal="right" vertical="top"/>
    </xf>
    <xf numFmtId="166" fontId="5" fillId="0" borderId="0" xfId="62" applyNumberFormat="1" applyAlignment="1">
      <alignment horizontal="left"/>
    </xf>
    <xf numFmtId="166" fontId="5" fillId="0" borderId="0" xfId="62" applyNumberFormat="1" applyAlignment="1">
      <alignment horizontal="left" vertical="top" wrapText="1"/>
    </xf>
    <xf numFmtId="183" fontId="6" fillId="0" borderId="21" xfId="62" applyNumberFormat="1" applyFont="1" applyBorder="1" applyAlignment="1">
      <alignment vertical="top"/>
    </xf>
    <xf numFmtId="166" fontId="6" fillId="0" borderId="0" xfId="62" applyNumberFormat="1" applyFont="1" applyAlignment="1">
      <alignment vertical="top"/>
    </xf>
    <xf numFmtId="166" fontId="42" fillId="0" borderId="0" xfId="62" applyNumberFormat="1" applyFont="1" applyAlignment="1">
      <alignment horizontal="center"/>
    </xf>
    <xf numFmtId="166" fontId="42" fillId="0" borderId="0" xfId="62" applyNumberFormat="1" applyFont="1"/>
    <xf numFmtId="166" fontId="11" fillId="0" borderId="0" xfId="62" applyNumberFormat="1" applyFont="1" applyAlignment="1">
      <alignment horizontal="center"/>
    </xf>
    <xf numFmtId="166" fontId="43" fillId="0" borderId="0" xfId="62" applyNumberFormat="1" applyFont="1" applyAlignment="1">
      <alignment vertical="top"/>
    </xf>
    <xf numFmtId="0" fontId="5" fillId="0" borderId="0" xfId="62" applyAlignment="1">
      <alignment vertical="top"/>
    </xf>
    <xf numFmtId="183" fontId="6" fillId="0" borderId="21" xfId="62" applyNumberFormat="1" applyFont="1" applyBorder="1" applyAlignment="1">
      <alignment vertical="top" wrapText="1"/>
    </xf>
    <xf numFmtId="166" fontId="6" fillId="0" borderId="2" xfId="62" applyNumberFormat="1" applyFont="1" applyBorder="1" applyAlignment="1">
      <alignment vertical="top" wrapText="1"/>
    </xf>
    <xf numFmtId="1" fontId="11" fillId="0" borderId="0" xfId="62" applyNumberFormat="1" applyFont="1" applyAlignment="1">
      <alignment horizontal="center" vertical="top"/>
    </xf>
    <xf numFmtId="166" fontId="10" fillId="0" borderId="0" xfId="62" applyNumberFormat="1" applyFont="1" applyAlignment="1">
      <alignment vertical="top" wrapText="1"/>
    </xf>
    <xf numFmtId="166" fontId="10" fillId="0" borderId="0" xfId="62" applyNumberFormat="1" applyFont="1" applyAlignment="1">
      <alignment horizontal="center" vertical="top" wrapText="1"/>
    </xf>
    <xf numFmtId="168" fontId="10" fillId="0" borderId="0" xfId="62" applyNumberFormat="1" applyFont="1" applyAlignment="1">
      <alignment horizontal="center" vertical="top" wrapText="1"/>
    </xf>
    <xf numFmtId="168" fontId="10" fillId="0" borderId="0" xfId="62" applyNumberFormat="1" applyFont="1" applyAlignment="1">
      <alignment vertical="top" wrapText="1"/>
    </xf>
    <xf numFmtId="168" fontId="5" fillId="0" borderId="0" xfId="62" applyNumberFormat="1" applyAlignment="1">
      <alignment horizontal="center"/>
    </xf>
    <xf numFmtId="0" fontId="5" fillId="0" borderId="0" xfId="62" applyAlignment="1">
      <alignment horizontal="center" vertical="top"/>
    </xf>
    <xf numFmtId="2" fontId="6" fillId="0" borderId="2" xfId="62" applyNumberFormat="1" applyFont="1" applyBorder="1" applyAlignment="1">
      <alignment vertical="top"/>
    </xf>
    <xf numFmtId="1" fontId="11" fillId="0" borderId="0" xfId="62" applyNumberFormat="1" applyFont="1" applyAlignment="1">
      <alignment horizontal="center"/>
    </xf>
    <xf numFmtId="0" fontId="5" fillId="0" borderId="0" xfId="62" applyAlignment="1">
      <alignment horizontal="center"/>
    </xf>
    <xf numFmtId="2" fontId="41" fillId="0" borderId="0" xfId="62" applyNumberFormat="1" applyFont="1" applyAlignment="1">
      <alignment horizontal="center" vertical="top"/>
    </xf>
    <xf numFmtId="166" fontId="11" fillId="0" borderId="0" xfId="62" applyNumberFormat="1" applyFont="1" applyAlignment="1">
      <alignment horizontal="right"/>
    </xf>
    <xf numFmtId="166" fontId="11" fillId="0" borderId="0" xfId="62" applyNumberFormat="1" applyFont="1" applyAlignment="1">
      <alignment horizontal="left" vertical="top" wrapText="1"/>
    </xf>
    <xf numFmtId="168" fontId="5" fillId="0" borderId="0" xfId="62" applyNumberFormat="1" applyAlignment="1">
      <alignment horizontal="center" vertical="top"/>
    </xf>
    <xf numFmtId="166" fontId="11" fillId="0" borderId="0" xfId="62" applyNumberFormat="1" applyFont="1" applyAlignment="1">
      <alignment horizontal="right" vertical="top"/>
    </xf>
    <xf numFmtId="1" fontId="11" fillId="0" borderId="0" xfId="62" applyNumberFormat="1" applyFont="1" applyAlignment="1">
      <alignment horizontal="right"/>
    </xf>
    <xf numFmtId="166" fontId="11" fillId="0" borderId="0" xfId="62" applyNumberFormat="1" applyFont="1" applyAlignment="1">
      <alignment horizontal="left"/>
    </xf>
    <xf numFmtId="166" fontId="11" fillId="0" borderId="0" xfId="62" applyNumberFormat="1" applyFont="1"/>
    <xf numFmtId="166" fontId="11" fillId="0" borderId="0" xfId="62" applyNumberFormat="1" applyFont="1" applyAlignment="1">
      <alignment wrapText="1"/>
    </xf>
    <xf numFmtId="183" fontId="7" fillId="0" borderId="43" xfId="62" applyNumberFormat="1" applyFont="1" applyBorder="1" applyAlignment="1">
      <alignment vertical="top"/>
    </xf>
    <xf numFmtId="168" fontId="11" fillId="0" borderId="0" xfId="62" applyNumberFormat="1" applyFont="1" applyAlignment="1">
      <alignment horizontal="right"/>
    </xf>
    <xf numFmtId="1" fontId="43" fillId="0" borderId="0" xfId="62" applyNumberFormat="1" applyFont="1" applyAlignment="1">
      <alignment horizontal="center"/>
    </xf>
    <xf numFmtId="166" fontId="5" fillId="0" borderId="0" xfId="62" applyNumberFormat="1" applyAlignment="1">
      <alignment horizontal="right"/>
    </xf>
    <xf numFmtId="166" fontId="11" fillId="0" borderId="0" xfId="62" applyNumberFormat="1" applyFont="1" applyAlignment="1">
      <alignment horizontal="left" wrapText="1"/>
    </xf>
    <xf numFmtId="166" fontId="11" fillId="0" borderId="0" xfId="62" quotePrefix="1" applyNumberFormat="1" applyFont="1" applyAlignment="1">
      <alignment horizontal="left"/>
    </xf>
    <xf numFmtId="166" fontId="5" fillId="0" borderId="0" xfId="62" applyNumberFormat="1" applyAlignment="1">
      <alignment horizontal="center"/>
    </xf>
    <xf numFmtId="1" fontId="46" fillId="0" borderId="0" xfId="62" applyNumberFormat="1" applyFont="1" applyAlignment="1">
      <alignment horizontal="right"/>
    </xf>
    <xf numFmtId="166" fontId="42" fillId="0" borderId="0" xfId="62" applyNumberFormat="1" applyFont="1" applyAlignment="1">
      <alignment horizontal="left" wrapText="1"/>
    </xf>
    <xf numFmtId="2" fontId="5" fillId="0" borderId="0" xfId="62" applyNumberFormat="1"/>
    <xf numFmtId="3" fontId="6" fillId="0" borderId="26" xfId="62" applyNumberFormat="1" applyFont="1" applyBorder="1" applyAlignment="1">
      <alignment horizontal="center" vertical="top"/>
    </xf>
    <xf numFmtId="183" fontId="7" fillId="0" borderId="29" xfId="62" applyNumberFormat="1" applyFont="1" applyBorder="1" applyAlignment="1">
      <alignment horizontal="left" vertical="center" wrapText="1"/>
    </xf>
    <xf numFmtId="3" fontId="6" fillId="0" borderId="45" xfId="62" applyNumberFormat="1" applyFont="1" applyBorder="1" applyAlignment="1">
      <alignment horizontal="center" vertical="top"/>
    </xf>
    <xf numFmtId="3" fontId="6" fillId="0" borderId="36" xfId="62" applyNumberFormat="1" applyFont="1" applyBorder="1" applyAlignment="1">
      <alignment horizontal="center" vertical="top"/>
    </xf>
    <xf numFmtId="3" fontId="6" fillId="0" borderId="30" xfId="62" applyNumberFormat="1" applyFont="1" applyBorder="1" applyAlignment="1">
      <alignment horizontal="center" vertical="top"/>
    </xf>
    <xf numFmtId="183" fontId="7" fillId="0" borderId="33" xfId="62" applyNumberFormat="1" applyFont="1" applyBorder="1" applyAlignment="1">
      <alignment vertical="top"/>
    </xf>
    <xf numFmtId="166" fontId="7" fillId="0" borderId="33" xfId="148" applyNumberFormat="1" applyFont="1" applyBorder="1" applyAlignment="1">
      <alignment vertical="top"/>
    </xf>
    <xf numFmtId="184" fontId="6" fillId="0" borderId="46" xfId="148" applyNumberFormat="1" applyBorder="1" applyAlignment="1">
      <alignment vertical="top" wrapText="1"/>
    </xf>
    <xf numFmtId="181" fontId="6" fillId="0" borderId="29" xfId="148" applyNumberFormat="1" applyBorder="1" applyAlignment="1">
      <alignment vertical="top" wrapText="1"/>
    </xf>
    <xf numFmtId="181" fontId="6" fillId="0" borderId="43" xfId="148" applyNumberFormat="1" applyBorder="1" applyAlignment="1">
      <alignment vertical="top" wrapText="1"/>
    </xf>
    <xf numFmtId="183" fontId="6" fillId="0" borderId="43" xfId="62" applyNumberFormat="1" applyFont="1" applyBorder="1" applyAlignment="1">
      <alignment vertical="top"/>
    </xf>
    <xf numFmtId="166" fontId="6" fillId="0" borderId="43" xfId="62" applyNumberFormat="1" applyFont="1" applyBorder="1" applyAlignment="1">
      <alignment vertical="top"/>
    </xf>
    <xf numFmtId="181" fontId="7" fillId="0" borderId="43" xfId="148" applyNumberFormat="1" applyFont="1" applyBorder="1" applyAlignment="1">
      <alignment vertical="top" wrapText="1"/>
    </xf>
    <xf numFmtId="166" fontId="7" fillId="0" borderId="29" xfId="62" applyNumberFormat="1" applyFont="1" applyBorder="1" applyAlignment="1">
      <alignment vertical="top"/>
    </xf>
    <xf numFmtId="183" fontId="0" fillId="0" borderId="21" xfId="62" applyNumberFormat="1" applyFont="1" applyBorder="1" applyAlignment="1">
      <alignment vertical="top" wrapText="1"/>
    </xf>
    <xf numFmtId="181" fontId="6" fillId="0" borderId="2" xfId="148" applyNumberFormat="1" applyBorder="1" applyAlignment="1">
      <alignment horizontal="center" vertical="top" wrapText="1"/>
    </xf>
    <xf numFmtId="184" fontId="6" fillId="0" borderId="2" xfId="148" applyNumberFormat="1" applyBorder="1" applyAlignment="1">
      <alignment vertical="top" wrapText="1"/>
    </xf>
    <xf numFmtId="181" fontId="6" fillId="0" borderId="47" xfId="148" applyNumberFormat="1" applyBorder="1" applyAlignment="1">
      <alignment horizontal="right" vertical="center" wrapText="1"/>
    </xf>
    <xf numFmtId="181" fontId="6" fillId="0" borderId="44" xfId="148" applyNumberFormat="1" applyBorder="1" applyAlignment="1">
      <alignment horizontal="right" vertical="center" wrapText="1"/>
    </xf>
    <xf numFmtId="181" fontId="7" fillId="0" borderId="44" xfId="148" applyNumberFormat="1" applyFont="1" applyBorder="1" applyAlignment="1">
      <alignment horizontal="right" vertical="center" wrapText="1"/>
    </xf>
    <xf numFmtId="10" fontId="7" fillId="0" borderId="44" xfId="99" applyNumberFormat="1" applyFont="1" applyBorder="1" applyAlignment="1">
      <alignment horizontal="right" vertical="center"/>
    </xf>
    <xf numFmtId="10" fontId="7" fillId="0" borderId="41" xfId="99" applyNumberFormat="1" applyFont="1" applyBorder="1" applyAlignment="1">
      <alignment horizontal="center" vertical="center"/>
    </xf>
    <xf numFmtId="166" fontId="6" fillId="0" borderId="48" xfId="148" applyNumberFormat="1" applyBorder="1"/>
    <xf numFmtId="181" fontId="6" fillId="0" borderId="4" xfId="148" applyNumberFormat="1" applyBorder="1" applyAlignment="1">
      <alignment horizontal="right" vertical="center" wrapText="1"/>
    </xf>
    <xf numFmtId="181" fontId="7" fillId="0" borderId="4" xfId="148" applyNumberFormat="1" applyFont="1" applyBorder="1" applyAlignment="1">
      <alignment horizontal="right" vertical="center" wrapText="1"/>
    </xf>
    <xf numFmtId="10" fontId="7" fillId="0" borderId="43" xfId="99" applyNumberFormat="1" applyFont="1" applyBorder="1" applyAlignment="1">
      <alignment horizontal="right" vertical="center"/>
    </xf>
    <xf numFmtId="0" fontId="9" fillId="0" borderId="0" xfId="62" applyFont="1"/>
    <xf numFmtId="166" fontId="32" fillId="0" borderId="0" xfId="148" applyNumberFormat="1" applyFont="1"/>
    <xf numFmtId="3" fontId="7" fillId="0" borderId="0" xfId="62" applyNumberFormat="1" applyFont="1"/>
    <xf numFmtId="183" fontId="6" fillId="0" borderId="0" xfId="62" applyNumberFormat="1" applyFont="1" applyAlignment="1">
      <alignment horizontal="right"/>
    </xf>
    <xf numFmtId="166" fontId="6" fillId="0" borderId="0" xfId="62" applyNumberFormat="1" applyFont="1" applyAlignment="1">
      <alignment horizontal="left"/>
    </xf>
    <xf numFmtId="3" fontId="7" fillId="0" borderId="26" xfId="62" applyNumberFormat="1" applyFont="1" applyBorder="1" applyAlignment="1">
      <alignment horizontal="center" vertical="center"/>
    </xf>
    <xf numFmtId="183" fontId="7" fillId="0" borderId="29" xfId="62" applyNumberFormat="1" applyFont="1" applyBorder="1" applyAlignment="1">
      <alignment horizontal="center" vertical="center"/>
    </xf>
    <xf numFmtId="166" fontId="6" fillId="0" borderId="29" xfId="62" applyNumberFormat="1" applyFont="1" applyBorder="1" applyAlignment="1">
      <alignment horizontal="left"/>
    </xf>
    <xf numFmtId="166" fontId="7" fillId="0" borderId="29" xfId="148" applyNumberFormat="1" applyFont="1" applyBorder="1" applyAlignment="1">
      <alignment horizontal="center" vertical="center"/>
    </xf>
    <xf numFmtId="0" fontId="5" fillId="0" borderId="48" xfId="62" applyBorder="1"/>
    <xf numFmtId="0" fontId="5" fillId="0" borderId="20" xfId="62" applyBorder="1"/>
    <xf numFmtId="183" fontId="7" fillId="0" borderId="42" xfId="62" applyNumberFormat="1" applyFont="1" applyBorder="1" applyAlignment="1">
      <alignment horizontal="center" vertical="center"/>
    </xf>
    <xf numFmtId="0" fontId="5" fillId="0" borderId="42" xfId="62" applyBorder="1"/>
    <xf numFmtId="183" fontId="7" fillId="0" borderId="51" xfId="62" applyNumberFormat="1" applyFont="1" applyBorder="1" applyAlignment="1">
      <alignment horizontal="center" vertical="center" wrapText="1"/>
    </xf>
    <xf numFmtId="183" fontId="7" fillId="0" borderId="52" xfId="62" applyNumberFormat="1" applyFont="1" applyBorder="1" applyAlignment="1">
      <alignment horizontal="center" vertical="center" wrapText="1"/>
    </xf>
    <xf numFmtId="3" fontId="6" fillId="0" borderId="53" xfId="62" applyNumberFormat="1" applyFont="1" applyBorder="1" applyAlignment="1">
      <alignment horizontal="center" vertical="top"/>
    </xf>
    <xf numFmtId="183" fontId="6" fillId="0" borderId="54" xfId="62" applyNumberFormat="1" applyFont="1" applyBorder="1" applyAlignment="1">
      <alignment horizontal="left" vertical="top" wrapText="1"/>
    </xf>
    <xf numFmtId="166" fontId="6" fillId="0" borderId="55" xfId="62" applyNumberFormat="1" applyFont="1" applyBorder="1" applyAlignment="1">
      <alignment vertical="top"/>
    </xf>
    <xf numFmtId="181" fontId="6" fillId="0" borderId="55" xfId="148" applyNumberFormat="1" applyBorder="1" applyAlignment="1">
      <alignment vertical="top" wrapText="1"/>
    </xf>
    <xf numFmtId="184" fontId="6" fillId="0" borderId="55" xfId="148" applyNumberFormat="1" applyBorder="1" applyAlignment="1">
      <alignment vertical="top" wrapText="1"/>
    </xf>
    <xf numFmtId="184" fontId="6" fillId="0" borderId="56" xfId="148" applyNumberFormat="1" applyBorder="1" applyAlignment="1">
      <alignment vertical="top" wrapText="1"/>
    </xf>
    <xf numFmtId="2" fontId="6" fillId="0" borderId="46" xfId="148" applyNumberFormat="1" applyBorder="1"/>
    <xf numFmtId="166" fontId="6" fillId="0" borderId="46" xfId="148" applyNumberFormat="1" applyBorder="1"/>
    <xf numFmtId="3" fontId="6" fillId="0" borderId="48" xfId="62" applyNumberFormat="1" applyFont="1" applyBorder="1" applyAlignment="1">
      <alignment horizontal="center" vertical="top"/>
    </xf>
    <xf numFmtId="183" fontId="6" fillId="0" borderId="42" xfId="62" applyNumberFormat="1" applyFont="1" applyBorder="1" applyAlignment="1">
      <alignment vertical="top" wrapText="1"/>
    </xf>
    <xf numFmtId="2" fontId="6" fillId="0" borderId="57" xfId="148" applyNumberFormat="1" applyBorder="1" applyAlignment="1">
      <alignment vertical="top"/>
    </xf>
    <xf numFmtId="181" fontId="6" fillId="0" borderId="51" xfId="148" applyNumberFormat="1" applyBorder="1" applyAlignment="1">
      <alignment vertical="top" wrapText="1"/>
    </xf>
    <xf numFmtId="184" fontId="6" fillId="0" borderId="51" xfId="148" applyNumberFormat="1" applyBorder="1" applyAlignment="1">
      <alignment vertical="top"/>
    </xf>
    <xf numFmtId="166" fontId="6" fillId="0" borderId="52" xfId="148" applyNumberFormat="1" applyBorder="1"/>
    <xf numFmtId="166" fontId="7" fillId="0" borderId="0" xfId="0" applyFont="1" applyAlignment="1">
      <alignment vertical="center"/>
    </xf>
    <xf numFmtId="166" fontId="6" fillId="0" borderId="0" xfId="0" applyFont="1" applyAlignment="1">
      <alignment vertical="center"/>
    </xf>
    <xf numFmtId="166" fontId="8" fillId="0" borderId="0" xfId="0" applyFont="1" applyAlignment="1">
      <alignment horizontal="center" vertical="center"/>
    </xf>
    <xf numFmtId="166" fontId="6" fillId="0" borderId="0" xfId="0" applyFont="1" applyAlignment="1">
      <alignment horizontal="center" vertical="top" wrapText="1"/>
    </xf>
    <xf numFmtId="166" fontId="7" fillId="0" borderId="6" xfId="0" applyFont="1" applyBorder="1" applyAlignment="1">
      <alignment vertical="center"/>
    </xf>
    <xf numFmtId="166" fontId="7" fillId="0" borderId="6" xfId="0" applyFont="1" applyBorder="1" applyAlignment="1">
      <alignment horizontal="center" vertical="center"/>
    </xf>
    <xf numFmtId="166" fontId="7" fillId="0" borderId="1" xfId="0" applyFont="1" applyBorder="1" applyAlignment="1">
      <alignment horizontal="center" vertical="center"/>
    </xf>
    <xf numFmtId="166" fontId="7" fillId="0" borderId="10" xfId="0" applyFont="1" applyBorder="1" applyAlignment="1">
      <alignment vertical="center"/>
    </xf>
    <xf numFmtId="166" fontId="7" fillId="0" borderId="4" xfId="0" applyFont="1" applyBorder="1" applyAlignment="1">
      <alignment vertical="center"/>
    </xf>
    <xf numFmtId="166" fontId="7" fillId="0" borderId="0" xfId="0" applyFont="1" applyAlignment="1">
      <alignment horizontal="center" vertical="center"/>
    </xf>
    <xf numFmtId="166" fontId="7" fillId="0" borderId="3" xfId="0" quotePrefix="1" applyFont="1" applyBorder="1" applyAlignment="1">
      <alignment vertical="center"/>
    </xf>
    <xf numFmtId="166" fontId="7" fillId="0" borderId="1" xfId="0" quotePrefix="1" applyFont="1" applyBorder="1" applyAlignment="1">
      <alignment vertical="center"/>
    </xf>
    <xf numFmtId="166" fontId="7" fillId="0" borderId="5" xfId="0" applyFont="1" applyBorder="1" applyAlignment="1">
      <alignment horizontal="center" vertical="center"/>
    </xf>
    <xf numFmtId="166" fontId="7" fillId="0" borderId="3" xfId="0" applyFont="1" applyBorder="1" applyAlignment="1">
      <alignment horizontal="center" vertical="center"/>
    </xf>
    <xf numFmtId="172" fontId="6" fillId="0" borderId="9" xfId="99" applyNumberFormat="1" applyFont="1" applyBorder="1" applyAlignment="1">
      <alignment horizontal="center" vertical="center"/>
    </xf>
    <xf numFmtId="166" fontId="7" fillId="20" borderId="0" xfId="0" applyFont="1" applyFill="1" applyAlignment="1">
      <alignment horizontal="center" vertical="center"/>
    </xf>
    <xf numFmtId="166" fontId="7" fillId="0" borderId="20" xfId="0" applyFont="1" applyBorder="1" applyAlignment="1">
      <alignment horizontal="center" vertical="top"/>
    </xf>
    <xf numFmtId="166" fontId="7" fillId="0" borderId="0" xfId="0" applyFont="1" applyAlignment="1">
      <alignment horizontal="center" vertical="center" wrapText="1"/>
    </xf>
    <xf numFmtId="166" fontId="8" fillId="0" borderId="0" xfId="148" applyNumberFormat="1" applyFont="1" applyAlignment="1">
      <alignment horizontal="center" vertical="center" wrapText="1"/>
    </xf>
    <xf numFmtId="166" fontId="7" fillId="0" borderId="0" xfId="148" applyNumberFormat="1" applyFont="1" applyAlignment="1">
      <alignment horizontal="center"/>
    </xf>
    <xf numFmtId="166" fontId="33" fillId="0" borderId="38" xfId="148" applyNumberFormat="1" applyFont="1" applyBorder="1" applyAlignment="1">
      <alignment horizontal="center" wrapText="1"/>
    </xf>
    <xf numFmtId="166" fontId="33" fillId="0" borderId="39" xfId="148" applyNumberFormat="1" applyFont="1" applyBorder="1" applyAlignment="1">
      <alignment horizontal="center" wrapText="1"/>
    </xf>
    <xf numFmtId="166" fontId="33" fillId="0" borderId="40" xfId="148" applyNumberFormat="1" applyFont="1" applyBorder="1" applyAlignment="1">
      <alignment horizontal="center" wrapText="1"/>
    </xf>
    <xf numFmtId="166" fontId="7" fillId="0" borderId="0" xfId="62" applyNumberFormat="1" applyFont="1" applyAlignment="1">
      <alignment horizontal="right"/>
    </xf>
    <xf numFmtId="183" fontId="7" fillId="0" borderId="49" xfId="62" applyNumberFormat="1" applyFont="1" applyBorder="1" applyAlignment="1">
      <alignment horizontal="center" vertical="center" wrapText="1"/>
    </xf>
    <xf numFmtId="183" fontId="7" fillId="0" borderId="50" xfId="62" applyNumberFormat="1" applyFont="1" applyBorder="1" applyAlignment="1">
      <alignment horizontal="center" vertical="center" wrapText="1"/>
    </xf>
    <xf numFmtId="166" fontId="0" fillId="0" borderId="0" xfId="148" applyNumberFormat="1" applyFont="1" applyAlignment="1">
      <alignment horizontal="right"/>
    </xf>
    <xf numFmtId="166" fontId="32" fillId="0" borderId="0" xfId="148" applyNumberFormat="1" applyFont="1" applyAlignment="1">
      <alignment horizontal="right"/>
    </xf>
    <xf numFmtId="166" fontId="8" fillId="0" borderId="0" xfId="148" applyNumberFormat="1" applyFont="1" applyAlignment="1">
      <alignment horizontal="center"/>
    </xf>
  </cellXfs>
  <cellStyles count="212">
    <cellStyle name="20% - Accent1 2" xfId="2" xr:uid="{00000000-0005-0000-0000-000000000000}"/>
    <cellStyle name="20% - Accent2 2" xfId="3" xr:uid="{00000000-0005-0000-0000-000001000000}"/>
    <cellStyle name="20% - Accent3 2" xfId="4" xr:uid="{00000000-0005-0000-0000-000002000000}"/>
    <cellStyle name="20% - Accent4 2" xfId="5" xr:uid="{00000000-0005-0000-0000-000003000000}"/>
    <cellStyle name="20% - Accent5 2" xfId="6" xr:uid="{00000000-0005-0000-0000-000004000000}"/>
    <cellStyle name="20% - Accent6 2" xfId="7" xr:uid="{00000000-0005-0000-0000-000005000000}"/>
    <cellStyle name="40% - Accent1 2" xfId="8" xr:uid="{00000000-0005-0000-0000-000006000000}"/>
    <cellStyle name="40% - Accent2 2" xfId="9" xr:uid="{00000000-0005-0000-0000-000007000000}"/>
    <cellStyle name="40% - Accent3 2" xfId="10" xr:uid="{00000000-0005-0000-0000-000008000000}"/>
    <cellStyle name="40% - Accent4 2" xfId="11" xr:uid="{00000000-0005-0000-0000-000009000000}"/>
    <cellStyle name="40% - Accent5 2" xfId="12" xr:uid="{00000000-0005-0000-0000-00000A000000}"/>
    <cellStyle name="40% - Accent6 2" xfId="13" xr:uid="{00000000-0005-0000-0000-00000B000000}"/>
    <cellStyle name="60% - Accent1 2" xfId="14" xr:uid="{00000000-0005-0000-0000-00000C000000}"/>
    <cellStyle name="60% - Accent2 2" xfId="15" xr:uid="{00000000-0005-0000-0000-00000D000000}"/>
    <cellStyle name="60% - Accent3 2" xfId="16" xr:uid="{00000000-0005-0000-0000-00000E000000}"/>
    <cellStyle name="60% - Accent4 2" xfId="17" xr:uid="{00000000-0005-0000-0000-00000F000000}"/>
    <cellStyle name="60% - Accent5 2" xfId="18" xr:uid="{00000000-0005-0000-0000-000010000000}"/>
    <cellStyle name="60% - Accent6 2" xfId="19" xr:uid="{00000000-0005-0000-0000-000011000000}"/>
    <cellStyle name="Accent1 2" xfId="20" xr:uid="{00000000-0005-0000-0000-000012000000}"/>
    <cellStyle name="Accent2 2" xfId="21" xr:uid="{00000000-0005-0000-0000-000013000000}"/>
    <cellStyle name="Accent3 2" xfId="22" xr:uid="{00000000-0005-0000-0000-000014000000}"/>
    <cellStyle name="Accent4 2" xfId="23" xr:uid="{00000000-0005-0000-0000-000015000000}"/>
    <cellStyle name="Accent5 2" xfId="24" xr:uid="{00000000-0005-0000-0000-000016000000}"/>
    <cellStyle name="Accent6 2" xfId="25" xr:uid="{00000000-0005-0000-0000-000017000000}"/>
    <cellStyle name="Bad 2" xfId="26" xr:uid="{00000000-0005-0000-0000-000018000000}"/>
    <cellStyle name="Calculation 2" xfId="27" xr:uid="{00000000-0005-0000-0000-000019000000}"/>
    <cellStyle name="Check Cell 2" xfId="28" xr:uid="{00000000-0005-0000-0000-00001A000000}"/>
    <cellStyle name="Comma 2" xfId="29" xr:uid="{00000000-0005-0000-0000-00001B000000}"/>
    <cellStyle name="Comma 2 2" xfId="150" xr:uid="{00000000-0005-0000-0000-00001C000000}"/>
    <cellStyle name="Currency 2" xfId="30" xr:uid="{00000000-0005-0000-0000-00001D000000}"/>
    <cellStyle name="Currency 2 2" xfId="120" xr:uid="{00000000-0005-0000-0000-00001E000000}"/>
    <cellStyle name="Currency 2 2 2" xfId="182" xr:uid="{00000000-0005-0000-0000-00001F000000}"/>
    <cellStyle name="Currency 2 3" xfId="151" xr:uid="{00000000-0005-0000-0000-000020000000}"/>
    <cellStyle name="Currency 3" xfId="31" xr:uid="{00000000-0005-0000-0000-000021000000}"/>
    <cellStyle name="Currency 3 2" xfId="152" xr:uid="{00000000-0005-0000-0000-000022000000}"/>
    <cellStyle name="Explanatory Text 2" xfId="32" xr:uid="{00000000-0005-0000-0000-000023000000}"/>
    <cellStyle name="Good 2" xfId="33" xr:uid="{00000000-0005-0000-0000-000024000000}"/>
    <cellStyle name="Heading 1 2" xfId="34" xr:uid="{00000000-0005-0000-0000-000025000000}"/>
    <cellStyle name="Heading 2 2" xfId="35" xr:uid="{00000000-0005-0000-0000-000026000000}"/>
    <cellStyle name="Heading 3 2" xfId="36" xr:uid="{00000000-0005-0000-0000-000027000000}"/>
    <cellStyle name="Heading 4 2" xfId="37" xr:uid="{00000000-0005-0000-0000-000028000000}"/>
    <cellStyle name="Input 2" xfId="38" xr:uid="{00000000-0005-0000-0000-000029000000}"/>
    <cellStyle name="Linked Cell 2" xfId="39" xr:uid="{00000000-0005-0000-0000-00002A000000}"/>
    <cellStyle name="Neutral 2" xfId="40" xr:uid="{00000000-0005-0000-0000-00002B000000}"/>
    <cellStyle name="Normal" xfId="0" builtinId="0"/>
    <cellStyle name="Normal 10" xfId="41" xr:uid="{00000000-0005-0000-0000-00002D000000}"/>
    <cellStyle name="Normal 10 2" xfId="115" xr:uid="{00000000-0005-0000-0000-00002E000000}"/>
    <cellStyle name="Normal 10 2 2" xfId="145" xr:uid="{00000000-0005-0000-0000-00002F000000}"/>
    <cellStyle name="Normal 10 2 2 2" xfId="207" xr:uid="{00000000-0005-0000-0000-000030000000}"/>
    <cellStyle name="Normal 10 2 3" xfId="179" xr:uid="{00000000-0005-0000-0000-000031000000}"/>
    <cellStyle name="Normal 10 3" xfId="121" xr:uid="{00000000-0005-0000-0000-000032000000}"/>
    <cellStyle name="Normal 10 3 2" xfId="183" xr:uid="{00000000-0005-0000-0000-000033000000}"/>
    <cellStyle name="Normal 10 4" xfId="153" xr:uid="{00000000-0005-0000-0000-000034000000}"/>
    <cellStyle name="Normal 11" xfId="42" xr:uid="{00000000-0005-0000-0000-000035000000}"/>
    <cellStyle name="Normal 11 2" xfId="122" xr:uid="{00000000-0005-0000-0000-000036000000}"/>
    <cellStyle name="Normal 11 2 2" xfId="184" xr:uid="{00000000-0005-0000-0000-000037000000}"/>
    <cellStyle name="Normal 11 3" xfId="154" xr:uid="{00000000-0005-0000-0000-000038000000}"/>
    <cellStyle name="Normal 12" xfId="43" xr:uid="{00000000-0005-0000-0000-000039000000}"/>
    <cellStyle name="Normal 12 2" xfId="123" xr:uid="{00000000-0005-0000-0000-00003A000000}"/>
    <cellStyle name="Normal 12 2 2" xfId="185" xr:uid="{00000000-0005-0000-0000-00003B000000}"/>
    <cellStyle name="Normal 12 3" xfId="155" xr:uid="{00000000-0005-0000-0000-00003C000000}"/>
    <cellStyle name="Normal 13" xfId="44" xr:uid="{00000000-0005-0000-0000-00003D000000}"/>
    <cellStyle name="Normal 13 2" xfId="124" xr:uid="{00000000-0005-0000-0000-00003E000000}"/>
    <cellStyle name="Normal 13 2 2" xfId="186" xr:uid="{00000000-0005-0000-0000-00003F000000}"/>
    <cellStyle name="Normal 13 3" xfId="156" xr:uid="{00000000-0005-0000-0000-000040000000}"/>
    <cellStyle name="Normal 14" xfId="45" xr:uid="{00000000-0005-0000-0000-000041000000}"/>
    <cellStyle name="Normal 14 2" xfId="125" xr:uid="{00000000-0005-0000-0000-000042000000}"/>
    <cellStyle name="Normal 14 2 2" xfId="187" xr:uid="{00000000-0005-0000-0000-000043000000}"/>
    <cellStyle name="Normal 14 3" xfId="157" xr:uid="{00000000-0005-0000-0000-000044000000}"/>
    <cellStyle name="Normal 15" xfId="46" xr:uid="{00000000-0005-0000-0000-000045000000}"/>
    <cellStyle name="Normal 16" xfId="47" xr:uid="{00000000-0005-0000-0000-000046000000}"/>
    <cellStyle name="Normal 17" xfId="48" xr:uid="{00000000-0005-0000-0000-000047000000}"/>
    <cellStyle name="Normal 18" xfId="49" xr:uid="{00000000-0005-0000-0000-000048000000}"/>
    <cellStyle name="Normal 19" xfId="50" xr:uid="{00000000-0005-0000-0000-000049000000}"/>
    <cellStyle name="Normal 19 2" xfId="126" xr:uid="{00000000-0005-0000-0000-00004A000000}"/>
    <cellStyle name="Normal 19 2 2" xfId="188" xr:uid="{00000000-0005-0000-0000-00004B000000}"/>
    <cellStyle name="Normal 19 3" xfId="158" xr:uid="{00000000-0005-0000-0000-00004C000000}"/>
    <cellStyle name="Normal 2" xfId="51" xr:uid="{00000000-0005-0000-0000-00004D000000}"/>
    <cellStyle name="Normal 2 10" xfId="52" xr:uid="{00000000-0005-0000-0000-00004E000000}"/>
    <cellStyle name="Normal 2 11" xfId="53" xr:uid="{00000000-0005-0000-0000-00004F000000}"/>
    <cellStyle name="Normal 2 12" xfId="54" xr:uid="{00000000-0005-0000-0000-000050000000}"/>
    <cellStyle name="Normal 2 13" xfId="55" xr:uid="{00000000-0005-0000-0000-000051000000}"/>
    <cellStyle name="Normal 2 14" xfId="56" xr:uid="{00000000-0005-0000-0000-000052000000}"/>
    <cellStyle name="Normal 2 2" xfId="57" xr:uid="{00000000-0005-0000-0000-000053000000}"/>
    <cellStyle name="Normal 2 2 2" xfId="58" xr:uid="{00000000-0005-0000-0000-000054000000}"/>
    <cellStyle name="Normal 2 2 2 2" xfId="59" xr:uid="{00000000-0005-0000-0000-000055000000}"/>
    <cellStyle name="Normal 2 2 2 2 2" xfId="128" xr:uid="{00000000-0005-0000-0000-000056000000}"/>
    <cellStyle name="Normal 2 2 2 2 2 2" xfId="190" xr:uid="{00000000-0005-0000-0000-000057000000}"/>
    <cellStyle name="Normal 2 2 2 2 3" xfId="160" xr:uid="{00000000-0005-0000-0000-000058000000}"/>
    <cellStyle name="Normal 2 2 2 3" xfId="60" xr:uid="{00000000-0005-0000-0000-000059000000}"/>
    <cellStyle name="Normal 2 2 2 3 2" xfId="61" xr:uid="{00000000-0005-0000-0000-00005A000000}"/>
    <cellStyle name="Normal 2 2 2 3 2 2" xfId="130" xr:uid="{00000000-0005-0000-0000-00005B000000}"/>
    <cellStyle name="Normal 2 2 2 3 2 2 2" xfId="192" xr:uid="{00000000-0005-0000-0000-00005C000000}"/>
    <cellStyle name="Normal 2 2 2 3 2 3" xfId="162" xr:uid="{00000000-0005-0000-0000-00005D000000}"/>
    <cellStyle name="Normal 2 2 2 3 3" xfId="129" xr:uid="{00000000-0005-0000-0000-00005E000000}"/>
    <cellStyle name="Normal 2 2 2 3 3 2" xfId="191" xr:uid="{00000000-0005-0000-0000-00005F000000}"/>
    <cellStyle name="Normal 2 2 2 3 4" xfId="161" xr:uid="{00000000-0005-0000-0000-000060000000}"/>
    <cellStyle name="Normal 2 2 2 4" xfId="62" xr:uid="{00000000-0005-0000-0000-000061000000}"/>
    <cellStyle name="Normal 2 2 2 4 2" xfId="131" xr:uid="{00000000-0005-0000-0000-000062000000}"/>
    <cellStyle name="Normal 2 2 2 4 2 2" xfId="193" xr:uid="{00000000-0005-0000-0000-000063000000}"/>
    <cellStyle name="Normal 2 2 2 4 3" xfId="163" xr:uid="{00000000-0005-0000-0000-000064000000}"/>
    <cellStyle name="Normal 2 2 2 4 4" xfId="210" xr:uid="{00000000-0005-0000-0000-000065000000}"/>
    <cellStyle name="Normal 2 2 2 5" xfId="118" xr:uid="{00000000-0005-0000-0000-000066000000}"/>
    <cellStyle name="Normal 2 2 2 5 2" xfId="146" xr:uid="{00000000-0005-0000-0000-000067000000}"/>
    <cellStyle name="Normal 2 2 2 5 2 2" xfId="208" xr:uid="{00000000-0005-0000-0000-000068000000}"/>
    <cellStyle name="Normal 2 2 2 5 3" xfId="180" xr:uid="{00000000-0005-0000-0000-000069000000}"/>
    <cellStyle name="Normal 2 2 2 6" xfId="127" xr:uid="{00000000-0005-0000-0000-00006A000000}"/>
    <cellStyle name="Normal 2 2 2 6 2" xfId="189" xr:uid="{00000000-0005-0000-0000-00006B000000}"/>
    <cellStyle name="Normal 2 2 2 7" xfId="159" xr:uid="{00000000-0005-0000-0000-00006C000000}"/>
    <cellStyle name="Normal 2 2 3" xfId="63" xr:uid="{00000000-0005-0000-0000-00006D000000}"/>
    <cellStyle name="Normal 2 2 4" xfId="64" xr:uid="{00000000-0005-0000-0000-00006E000000}"/>
    <cellStyle name="Normal 2 2 4 2" xfId="132" xr:uid="{00000000-0005-0000-0000-00006F000000}"/>
    <cellStyle name="Normal 2 2 4 2 2" xfId="194" xr:uid="{00000000-0005-0000-0000-000070000000}"/>
    <cellStyle name="Normal 2 2 4 3" xfId="164" xr:uid="{00000000-0005-0000-0000-000071000000}"/>
    <cellStyle name="Normal 2 3" xfId="65" xr:uid="{00000000-0005-0000-0000-000072000000}"/>
    <cellStyle name="Normal 2 3 2" xfId="116" xr:uid="{00000000-0005-0000-0000-000073000000}"/>
    <cellStyle name="Normal 2 4" xfId="66" xr:uid="{00000000-0005-0000-0000-000074000000}"/>
    <cellStyle name="Normal 2 5" xfId="67" xr:uid="{00000000-0005-0000-0000-000075000000}"/>
    <cellStyle name="Normal 2 6" xfId="68" xr:uid="{00000000-0005-0000-0000-000076000000}"/>
    <cellStyle name="Normal 2 7" xfId="69" xr:uid="{00000000-0005-0000-0000-000077000000}"/>
    <cellStyle name="Normal 2 8" xfId="70" xr:uid="{00000000-0005-0000-0000-000078000000}"/>
    <cellStyle name="Normal 2 9" xfId="71" xr:uid="{00000000-0005-0000-0000-000079000000}"/>
    <cellStyle name="Normal 20" xfId="211" xr:uid="{00000000-0005-0000-0000-00007A000000}"/>
    <cellStyle name="Normal 3" xfId="72" xr:uid="{00000000-0005-0000-0000-00007B000000}"/>
    <cellStyle name="Normal 3 10" xfId="73" xr:uid="{00000000-0005-0000-0000-00007C000000}"/>
    <cellStyle name="Normal 3 10 2" xfId="134" xr:uid="{00000000-0005-0000-0000-00007D000000}"/>
    <cellStyle name="Normal 3 10 2 2" xfId="196" xr:uid="{00000000-0005-0000-0000-00007E000000}"/>
    <cellStyle name="Normal 3 10 3" xfId="166" xr:uid="{00000000-0005-0000-0000-00007F000000}"/>
    <cellStyle name="Normal 3 11" xfId="1" xr:uid="{00000000-0005-0000-0000-000080000000}"/>
    <cellStyle name="Normal 3 11 2" xfId="119" xr:uid="{00000000-0005-0000-0000-000081000000}"/>
    <cellStyle name="Normal 3 11 2 2" xfId="181" xr:uid="{00000000-0005-0000-0000-000082000000}"/>
    <cellStyle name="Normal 3 11 3" xfId="149" xr:uid="{00000000-0005-0000-0000-000083000000}"/>
    <cellStyle name="Normal 3 12" xfId="133" xr:uid="{00000000-0005-0000-0000-000084000000}"/>
    <cellStyle name="Normal 3 12 2" xfId="195" xr:uid="{00000000-0005-0000-0000-000085000000}"/>
    <cellStyle name="Normal 3 13" xfId="165" xr:uid="{00000000-0005-0000-0000-000086000000}"/>
    <cellStyle name="Normal 3 2" xfId="74" xr:uid="{00000000-0005-0000-0000-000087000000}"/>
    <cellStyle name="Normal 3 2 2" xfId="75" xr:uid="{00000000-0005-0000-0000-000088000000}"/>
    <cellStyle name="Normal 3 2 3" xfId="76" xr:uid="{00000000-0005-0000-0000-000089000000}"/>
    <cellStyle name="Normal 3 3" xfId="77" xr:uid="{00000000-0005-0000-0000-00008A000000}"/>
    <cellStyle name="Normal 3 3 2" xfId="117" xr:uid="{00000000-0005-0000-0000-00008B000000}"/>
    <cellStyle name="Normal 3 3 3" xfId="167" xr:uid="{00000000-0005-0000-0000-00008C000000}"/>
    <cellStyle name="Normal 3 4" xfId="78" xr:uid="{00000000-0005-0000-0000-00008D000000}"/>
    <cellStyle name="Normal 3 5" xfId="79" xr:uid="{00000000-0005-0000-0000-00008E000000}"/>
    <cellStyle name="Normal 3 6" xfId="80" xr:uid="{00000000-0005-0000-0000-00008F000000}"/>
    <cellStyle name="Normal 3 7" xfId="81" xr:uid="{00000000-0005-0000-0000-000090000000}"/>
    <cellStyle name="Normal 3 8" xfId="82" xr:uid="{00000000-0005-0000-0000-000091000000}"/>
    <cellStyle name="Normal 3 9" xfId="83" xr:uid="{00000000-0005-0000-0000-000092000000}"/>
    <cellStyle name="Normal 3 9 2" xfId="168" xr:uid="{00000000-0005-0000-0000-000093000000}"/>
    <cellStyle name="Normal 4" xfId="84" xr:uid="{00000000-0005-0000-0000-000094000000}"/>
    <cellStyle name="Normal 4 2" xfId="111" xr:uid="{00000000-0005-0000-0000-000095000000}"/>
    <cellStyle name="Normal 5" xfId="85" xr:uid="{00000000-0005-0000-0000-000096000000}"/>
    <cellStyle name="Normal 5 2" xfId="112" xr:uid="{00000000-0005-0000-0000-000097000000}"/>
    <cellStyle name="Normal 5 3" xfId="135" xr:uid="{00000000-0005-0000-0000-000098000000}"/>
    <cellStyle name="Normal 5 3 2" xfId="197" xr:uid="{00000000-0005-0000-0000-000099000000}"/>
    <cellStyle name="Normal 5 4" xfId="169" xr:uid="{00000000-0005-0000-0000-00009A000000}"/>
    <cellStyle name="Normal 6" xfId="86" xr:uid="{00000000-0005-0000-0000-00009B000000}"/>
    <cellStyle name="Normal 6 2" xfId="87" xr:uid="{00000000-0005-0000-0000-00009C000000}"/>
    <cellStyle name="Normal 6 3" xfId="136" xr:uid="{00000000-0005-0000-0000-00009D000000}"/>
    <cellStyle name="Normal 6 3 2" xfId="198" xr:uid="{00000000-0005-0000-0000-00009E000000}"/>
    <cellStyle name="Normal 6 4" xfId="147" xr:uid="{00000000-0005-0000-0000-00009F000000}"/>
    <cellStyle name="Normal 6 5" xfId="170" xr:uid="{00000000-0005-0000-0000-0000A0000000}"/>
    <cellStyle name="Normal 7" xfId="88" xr:uid="{00000000-0005-0000-0000-0000A1000000}"/>
    <cellStyle name="Normal 7 2" xfId="89" xr:uid="{00000000-0005-0000-0000-0000A2000000}"/>
    <cellStyle name="Normal 7 3" xfId="90" xr:uid="{00000000-0005-0000-0000-0000A3000000}"/>
    <cellStyle name="Normal 7 4" xfId="91" xr:uid="{00000000-0005-0000-0000-0000A4000000}"/>
    <cellStyle name="Normal 7 5" xfId="92" xr:uid="{00000000-0005-0000-0000-0000A5000000}"/>
    <cellStyle name="Normal 7 6" xfId="93" xr:uid="{00000000-0005-0000-0000-0000A6000000}"/>
    <cellStyle name="Normal 7 7" xfId="94" xr:uid="{00000000-0005-0000-0000-0000A7000000}"/>
    <cellStyle name="Normal 7 8" xfId="137" xr:uid="{00000000-0005-0000-0000-0000A8000000}"/>
    <cellStyle name="Normal 7 8 2" xfId="199" xr:uid="{00000000-0005-0000-0000-0000A9000000}"/>
    <cellStyle name="Normal 7 9" xfId="171" xr:uid="{00000000-0005-0000-0000-0000AA000000}"/>
    <cellStyle name="Normal 8" xfId="95" xr:uid="{00000000-0005-0000-0000-0000AB000000}"/>
    <cellStyle name="Normal 8 2" xfId="113" xr:uid="{00000000-0005-0000-0000-0000AC000000}"/>
    <cellStyle name="Normal 8 2 2" xfId="144" xr:uid="{00000000-0005-0000-0000-0000AD000000}"/>
    <cellStyle name="Normal 8 2 2 2" xfId="206" xr:uid="{00000000-0005-0000-0000-0000AE000000}"/>
    <cellStyle name="Normal 8 2 3" xfId="178" xr:uid="{00000000-0005-0000-0000-0000AF000000}"/>
    <cellStyle name="Normal 8 3" xfId="138" xr:uid="{00000000-0005-0000-0000-0000B0000000}"/>
    <cellStyle name="Normal 8 3 2" xfId="200" xr:uid="{00000000-0005-0000-0000-0000B1000000}"/>
    <cellStyle name="Normal 8 4" xfId="172" xr:uid="{00000000-0005-0000-0000-0000B2000000}"/>
    <cellStyle name="Normal 9" xfId="96" xr:uid="{00000000-0005-0000-0000-0000B3000000}"/>
    <cellStyle name="Normal 9 2" xfId="114" xr:uid="{00000000-0005-0000-0000-0000B4000000}"/>
    <cellStyle name="Normal 9 3" xfId="139" xr:uid="{00000000-0005-0000-0000-0000B5000000}"/>
    <cellStyle name="Normal 9 3 2" xfId="201" xr:uid="{00000000-0005-0000-0000-0000B6000000}"/>
    <cellStyle name="Normal 9 4" xfId="173" xr:uid="{00000000-0005-0000-0000-0000B7000000}"/>
    <cellStyle name="Normal_Sheet2" xfId="148" xr:uid="{00000000-0005-0000-0000-0000B8000000}"/>
    <cellStyle name="Note 2" xfId="97" xr:uid="{00000000-0005-0000-0000-0000B9000000}"/>
    <cellStyle name="Output 2" xfId="98" xr:uid="{00000000-0005-0000-0000-0000BA000000}"/>
    <cellStyle name="Percent" xfId="209" builtinId="5"/>
    <cellStyle name="Percent 10" xfId="99" xr:uid="{00000000-0005-0000-0000-0000BC000000}"/>
    <cellStyle name="Percent 10 2" xfId="100" xr:uid="{00000000-0005-0000-0000-0000BD000000}"/>
    <cellStyle name="Percent 15" xfId="101" xr:uid="{00000000-0005-0000-0000-0000BE000000}"/>
    <cellStyle name="Percent 15 2" xfId="140" xr:uid="{00000000-0005-0000-0000-0000BF000000}"/>
    <cellStyle name="Percent 15 2 2" xfId="202" xr:uid="{00000000-0005-0000-0000-0000C0000000}"/>
    <cellStyle name="Percent 15 3" xfId="174" xr:uid="{00000000-0005-0000-0000-0000C1000000}"/>
    <cellStyle name="Percent 2" xfId="102" xr:uid="{00000000-0005-0000-0000-0000C2000000}"/>
    <cellStyle name="Percent 3" xfId="103" xr:uid="{00000000-0005-0000-0000-0000C3000000}"/>
    <cellStyle name="Percent 4" xfId="104" xr:uid="{00000000-0005-0000-0000-0000C4000000}"/>
    <cellStyle name="Percent 4 2" xfId="141" xr:uid="{00000000-0005-0000-0000-0000C5000000}"/>
    <cellStyle name="Percent 4 2 2" xfId="203" xr:uid="{00000000-0005-0000-0000-0000C6000000}"/>
    <cellStyle name="Percent 4 3" xfId="175" xr:uid="{00000000-0005-0000-0000-0000C7000000}"/>
    <cellStyle name="Percent 5" xfId="105" xr:uid="{00000000-0005-0000-0000-0000C8000000}"/>
    <cellStyle name="Percent 5 2" xfId="142" xr:uid="{00000000-0005-0000-0000-0000C9000000}"/>
    <cellStyle name="Percent 5 2 2" xfId="204" xr:uid="{00000000-0005-0000-0000-0000CA000000}"/>
    <cellStyle name="Percent 5 3" xfId="176" xr:uid="{00000000-0005-0000-0000-0000CB000000}"/>
    <cellStyle name="Percent 6" xfId="106" xr:uid="{00000000-0005-0000-0000-0000CC000000}"/>
    <cellStyle name="Percent 6 2" xfId="143" xr:uid="{00000000-0005-0000-0000-0000CD000000}"/>
    <cellStyle name="Percent 6 2 2" xfId="205" xr:uid="{00000000-0005-0000-0000-0000CE000000}"/>
    <cellStyle name="Percent 6 3" xfId="177" xr:uid="{00000000-0005-0000-0000-0000CF000000}"/>
    <cellStyle name="Title 2" xfId="107" xr:uid="{00000000-0005-0000-0000-0000D0000000}"/>
    <cellStyle name="Total 2" xfId="108" xr:uid="{00000000-0005-0000-0000-0000D1000000}"/>
    <cellStyle name="Warning Text 2" xfId="109" xr:uid="{00000000-0005-0000-0000-0000D2000000}"/>
    <cellStyle name="常规_Sheet4_1" xfId="110" xr:uid="{00000000-0005-0000-0000-0000D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3" Type="http://schemas.openxmlformats.org/officeDocument/2006/relationships/externalLink" Target="externalLinks/externalLink1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calcChain" Target="calcChain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Documents%20and%20Settings\worksphere\Local%20Settings\Temporary%20Internet%20Files\OLK1D\polaris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obps0002\dfs\Mum\OPS\Finance\RESULTS\2003\JUL03\India%20PL3107\India%20PL3107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obps0002\dfs\Regional\Thailand\DailyPL\May03\Daily%20PL2705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Sgp\IT\Planning%20and%20Projects\Projects\Acorn%203\Budget\Acorn%203%20Budget%201st%20Cut%20-%20280505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Documents%20and%20Settings\treloara\Local%20Settings\Temporary%20Internet%20Files\OLK276\Pearl%20Capex%20-%20Phase%20II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obps0002\dfs\Mum\OPS\Finance\Reetesh\Cheque%20Payments\Payments%20GBS+SAP_voucher\October_03\CASH_061003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louwc\Projects\Project%20Pearl\Budget%20and%20Quotations\Pearl_Budget_1.1a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EXCEL\Reliance%20Infra.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EXCEL\NTENDER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SSIGNMENT%20FILES\RSP\05_DE-4899_Stack\4730-Working%20Fi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dhubhai\c\Pravin\HARBOU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P&amp;C\Excel\TEMP\polaris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obps0002\dfs\Mum\OPS\Finance\RESULTS\2003\Jun03\India%20PL3006\India%20PL300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erver\design\USER\HOUSING\SIRISH\temp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Mum\IRCB\Finance\Fixed%20Asset\Desktop%20&amp;%20Laptops%20-%20Project%20Icebreaker\Barclays%20ATT%20Version%204.0.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OLPS0005\DFS\Ldn\FINCON\Transfer%20Pricing%20Calculations\2003\01.Sales_Credits\OctYTD2003_SC_Detail_v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Documents%20and%20Settings\treloara\Local%20Settings\Temporary%20Internet%20Files\OLK276\BCG050103HK_HK%20Citibank%2037th%20Floor%20Staging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itin\c\Makers\Nitin\Orbi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l-60"/>
    </sheetNames>
    <sheetDataSet>
      <sheetData sheetId="0" refreshError="1">
        <row r="1">
          <cell r="G1">
            <v>1.0225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"/>
      <sheetName val="ImportFiles"/>
      <sheetName val="FX Rates"/>
      <sheetName val="FX Delta"/>
      <sheetName val="Summary (INR)"/>
      <sheetName val="Summary (GBP)"/>
      <sheetName val="Flash"/>
      <sheetName val="Formal"/>
      <sheetName val="Clean MIS"/>
      <sheetName val="Bonds"/>
      <sheetName val="MM_FX"/>
      <sheetName val="IR Derv"/>
      <sheetName val="Primary"/>
      <sheetName val="Sec Tdg"/>
      <sheetName val="FISS Vol"/>
      <sheetName val="FISS Pos"/>
      <sheetName val="FISS"/>
      <sheetName val="FISS Accr"/>
      <sheetName val="Checks"/>
      <sheetName val="Atlas"/>
      <sheetName val="Oscar"/>
      <sheetName val="Varone"/>
      <sheetName val="Funding"/>
      <sheetName val="Atlas 11"/>
      <sheetName val="BNOS Checks"/>
      <sheetName val="Summit"/>
      <sheetName val="Reserve"/>
      <sheetName val="RMPSummit"/>
      <sheetName val="RMP"/>
      <sheetName val="RMPSYS"/>
    </sheetNames>
    <sheetDataSet>
      <sheetData sheetId="0" refreshError="1"/>
      <sheetData sheetId="1" refreshError="1"/>
      <sheetData sheetId="2" refreshError="1">
        <row r="18">
          <cell r="C18">
            <v>193.82601</v>
          </cell>
        </row>
        <row r="19">
          <cell r="C19">
            <v>1.60785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"/>
      <sheetName val="Macro"/>
      <sheetName val="Summary"/>
      <sheetName val="Flash"/>
      <sheetName val="Formal"/>
      <sheetName val="Clean MIS"/>
      <sheetName val="Backtesting"/>
      <sheetName val="Forex"/>
      <sheetName val="MM"/>
      <sheetName val="Bonds"/>
      <sheetName val="IR Derv"/>
      <sheetName val="Secondary"/>
      <sheetName val="Primary"/>
      <sheetName val="FISS Pos"/>
      <sheetName val="Provisions"/>
      <sheetName val="Checks2"/>
      <sheetName val="Checks"/>
      <sheetName val="RMPSYS"/>
      <sheetName val="RMPSummit"/>
      <sheetName val="Atlas"/>
      <sheetName val="Summit"/>
      <sheetName val="FISS"/>
      <sheetName val="FISS Vol"/>
      <sheetName val="FISS Accr"/>
      <sheetName val="Oscar"/>
      <sheetName val="Varone"/>
      <sheetName val="SBT"/>
      <sheetName val="Mthend FX"/>
      <sheetName val="F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7">
          <cell r="C7">
            <v>68.540969365281754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&amp;L"/>
      <sheetName val="Summary"/>
      <sheetName val="Budget Lines"/>
      <sheetName val="Working"/>
    </sheetNames>
    <sheetDataSet>
      <sheetData sheetId="0" refreshError="1"/>
      <sheetData sheetId="1" refreshError="1"/>
      <sheetData sheetId="2" refreshError="1"/>
      <sheetData sheetId="3" refreshError="1">
        <row r="7">
          <cell r="N7">
            <v>144000</v>
          </cell>
        </row>
        <row r="8">
          <cell r="N8">
            <v>12000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ex Request Navigation Sheet"/>
      <sheetName val="COVER"/>
      <sheetName val="Capital Spend Request Form"/>
      <sheetName val="Dialog1"/>
      <sheetName val="CapEx Line Items"/>
      <sheetName val="Audio Visual  Quote"/>
      <sheetName val="Cabling QTE010_2005"/>
      <sheetName val="Cabling QTE016_2005"/>
      <sheetName val="Cabling QTE021_2005"/>
      <sheetName val="Cabling QTE022_2004"/>
      <sheetName val="Rack Quotes"/>
      <sheetName val="Check List"/>
      <sheetName val="Instructions"/>
      <sheetName val="FX rates vs £"/>
      <sheetName val="Ref Data"/>
      <sheetName val="Contract Finance Review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ivers"/>
      <sheetName val="SAP Upload "/>
      <sheetName val="Source"/>
      <sheetName val="GBS Voucher"/>
      <sheetName val="SAP Account"/>
      <sheetName val="SAP Voucher"/>
      <sheetName val="Empl No"/>
      <sheetName val="cost apportioning table"/>
      <sheetName val="TDS Rates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P&amp;L Analysis"/>
      <sheetName val="Budget Lines"/>
      <sheetName val="Committed Spend"/>
      <sheetName val="Working"/>
    </sheetNames>
    <sheetDataSet>
      <sheetData sheetId="0" refreshError="1"/>
      <sheetData sheetId="1" refreshError="1"/>
      <sheetData sheetId="2" refreshError="1">
        <row r="2">
          <cell r="G2">
            <v>14.43</v>
          </cell>
        </row>
      </sheetData>
      <sheetData sheetId="3" refreshError="1"/>
      <sheetData sheetId="4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nited-opt1"/>
      <sheetName val="United-opt2"/>
      <sheetName val="United-opt1 (R1)"/>
      <sheetName val="MTM"/>
      <sheetName val="nvm"/>
      <sheetName val="Mktg"/>
      <sheetName val="NRJ Quote (Popup)"/>
      <sheetName val="NRJ Quote (Flap)"/>
    </sheetNames>
    <sheetDataSet>
      <sheetData sheetId="0"/>
      <sheetData sheetId="1"/>
      <sheetData sheetId="2"/>
      <sheetData sheetId="3"/>
      <sheetData sheetId="4"/>
      <sheetData sheetId="5">
        <row r="3">
          <cell r="F3">
            <v>1.1499999999999999</v>
          </cell>
        </row>
      </sheetData>
      <sheetData sheetId="6"/>
      <sheetData sheetId="7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BI(Siliguri)"/>
      <sheetName val="Foodland (2)"/>
    </sheetNames>
    <sheetDataSet>
      <sheetData sheetId="0"/>
      <sheetData sheetId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ic cost"/>
      <sheetName val="capcost"/>
      <sheetName val="GM"/>
      <sheetName val="GM (2)"/>
      <sheetName val="GM(3)"/>
      <sheetName val="cash flow"/>
      <sheetName val="Finan.summary"/>
      <sheetName val="MO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1">
          <cell r="G21">
            <v>1</v>
          </cell>
        </row>
      </sheetData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.Vihar"/>
      <sheetName val="SCG"/>
      <sheetName val="102VV"/>
      <sheetName val="102Roma+Light"/>
      <sheetName val="Poddar1"/>
      <sheetName val="103-V V"/>
      <sheetName val="103VVB"/>
      <sheetName val="103VV"/>
      <sheetName val="Sewri"/>
      <sheetName val="Sewree"/>
      <sheetName val="Mat."/>
      <sheetName val="202VV"/>
      <sheetName val="Sheet4"/>
      <sheetName val="Poddar"/>
      <sheetName val="102-VV"/>
      <sheetName val="Anchor Roma Rates"/>
      <sheetName val="Anchor Roma Details"/>
      <sheetName val="MAK CREATIONS - General "/>
      <sheetName val="320"/>
      <sheetName val="MADHUKRUPS - CARP "/>
      <sheetName val="MADHUKRUPS - CARP Final  sheet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l-60"/>
      <sheetName val="Shoppers Stop"/>
    </sheetNames>
    <sheetDataSet>
      <sheetData sheetId="0" refreshError="1">
        <row r="1">
          <cell r="G1">
            <v>1.0225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"/>
      <sheetName val="ImportFiles"/>
      <sheetName val="FX Rates"/>
      <sheetName val="FX Delta"/>
      <sheetName val="Summary (INR)"/>
      <sheetName val="Summary (GBP)"/>
      <sheetName val="Flash"/>
      <sheetName val="Formal"/>
      <sheetName val="Clean MIS"/>
      <sheetName val="Bonds"/>
      <sheetName val="MM_FX"/>
      <sheetName val="IR Derv"/>
      <sheetName val="Primary"/>
      <sheetName val="Sec Tdg"/>
      <sheetName val="FISS Vol"/>
      <sheetName val="FISS Pos"/>
      <sheetName val="FISS"/>
      <sheetName val="FISS Accr"/>
      <sheetName val="Checks"/>
      <sheetName val="Atlas"/>
      <sheetName val="Oscar"/>
      <sheetName val="Varone"/>
      <sheetName val="Funding"/>
      <sheetName val="Atlas 11"/>
      <sheetName val="BNOS Checks"/>
      <sheetName val="Summit"/>
      <sheetName val="Reserve"/>
      <sheetName val="RMPSummit"/>
      <sheetName val="RMP"/>
      <sheetName val="RMPSYS"/>
    </sheetNames>
    <sheetDataSet>
      <sheetData sheetId="0" refreshError="1"/>
      <sheetData sheetId="1" refreshError="1"/>
      <sheetData sheetId="2" refreshError="1">
        <row r="17">
          <cell r="C17">
            <v>76.718369999999993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1">
          <cell r="P1" t="str">
            <v>Amount</v>
          </cell>
          <cell r="Q1" t="str">
            <v>Long Form</v>
          </cell>
        </row>
        <row r="2">
          <cell r="P2">
            <v>-1.04</v>
          </cell>
          <cell r="Q2" t="str">
            <v xml:space="preserve">INMU9999PLPOCHFMNT SELL DN     </v>
          </cell>
        </row>
        <row r="3">
          <cell r="P3">
            <v>9.9700000000000006</v>
          </cell>
          <cell r="Q3" t="str">
            <v xml:space="preserve">INMU9999PSOFCHFPROF SELL OFF   </v>
          </cell>
        </row>
        <row r="4">
          <cell r="P4">
            <v>-6.4</v>
          </cell>
          <cell r="Q4" t="str">
            <v xml:space="preserve">INMU9999CASHCHF CASHCHFCASH            </v>
          </cell>
        </row>
        <row r="5">
          <cell r="P5">
            <v>-9.9700000000000006</v>
          </cell>
          <cell r="Q5" t="str">
            <v>INMU9999OFUND   FUNDCHFOVERNIGHT FUNDIN</v>
          </cell>
        </row>
        <row r="6">
          <cell r="P6">
            <v>-1.44</v>
          </cell>
          <cell r="Q6" t="str">
            <v xml:space="preserve">INMU9999SETTCONTBNOSCHFBOOK NOSTRO     </v>
          </cell>
        </row>
        <row r="7">
          <cell r="P7">
            <v>-5029.6499999999996</v>
          </cell>
          <cell r="Q7" t="str">
            <v xml:space="preserve">INMUCRESZUR     NOSTCHFNOSTRO          </v>
          </cell>
        </row>
        <row r="8">
          <cell r="P8">
            <v>-31628.79</v>
          </cell>
          <cell r="Q8" t="str">
            <v xml:space="preserve">INMUIF01        PLPOCHFMNT SELL DN     </v>
          </cell>
        </row>
        <row r="9">
          <cell r="P9">
            <v>36665.879999999997</v>
          </cell>
          <cell r="Q9" t="str">
            <v xml:space="preserve">INMUIF01        PLPOCHFMNT SELL DN     </v>
          </cell>
        </row>
        <row r="10">
          <cell r="P10">
            <v>-31064.32</v>
          </cell>
          <cell r="Q10" t="str">
            <v xml:space="preserve">INMUIF01        PSOFCHFPROF SELL OFF   </v>
          </cell>
        </row>
        <row r="11">
          <cell r="P11">
            <v>31054.35</v>
          </cell>
          <cell r="Q11" t="str">
            <v>INMUIF01FXREALPLFXRKCHFFX REAL RESULTS-</v>
          </cell>
        </row>
        <row r="12">
          <cell r="P12">
            <v>9.9700000000000006</v>
          </cell>
          <cell r="Q12" t="str">
            <v>INMUIF01OFUND   FUNDCHFOVERNIGHT FUNDIN</v>
          </cell>
        </row>
        <row r="13">
          <cell r="P13">
            <v>-5037.09</v>
          </cell>
          <cell r="Q13" t="str">
            <v xml:space="preserve">INMUIF01SETTCONTBNOSCHFBOOK NOSTRO     </v>
          </cell>
        </row>
        <row r="14">
          <cell r="P14">
            <v>5038.53</v>
          </cell>
          <cell r="Q14" t="str">
            <v>INMUSETTCONT    BNCOCHFBOOK NOSTRO CONT</v>
          </cell>
        </row>
        <row r="15">
          <cell r="P15">
            <v>218.78</v>
          </cell>
          <cell r="Q15" t="str">
            <v xml:space="preserve">INMU9999PLPOEURMNT SELL DN     </v>
          </cell>
        </row>
        <row r="16">
          <cell r="P16">
            <v>-239.91</v>
          </cell>
          <cell r="Q16" t="str">
            <v xml:space="preserve">INMU9999PLPOEURMNT SELL DN     </v>
          </cell>
        </row>
        <row r="17">
          <cell r="P17">
            <v>167.96</v>
          </cell>
          <cell r="Q17" t="str">
            <v xml:space="preserve">INMU9999PSOFEURPROF SELL OFF   </v>
          </cell>
        </row>
        <row r="18">
          <cell r="P18">
            <v>-900.34</v>
          </cell>
          <cell r="Q18" t="str">
            <v xml:space="preserve">INMU9999CASHEUR CASHEURCASH            </v>
          </cell>
        </row>
        <row r="19">
          <cell r="P19">
            <v>-167.96</v>
          </cell>
          <cell r="Q19" t="str">
            <v>INMU9999OFUND   FUNDEUROVERNIGHT FUNDIN</v>
          </cell>
        </row>
        <row r="20">
          <cell r="P20">
            <v>-4.12</v>
          </cell>
          <cell r="Q20" t="str">
            <v xml:space="preserve">INMU9999SETTCONTBNOSEURBOOK NOSTRO     </v>
          </cell>
        </row>
        <row r="21">
          <cell r="P21">
            <v>-10177.4</v>
          </cell>
          <cell r="Q21" t="str">
            <v xml:space="preserve">INMUBARCLDN     NOSTEURNOSTRO          </v>
          </cell>
        </row>
        <row r="22">
          <cell r="P22">
            <v>18185.8</v>
          </cell>
          <cell r="Q22" t="str">
            <v xml:space="preserve">INMUIF01        PLPOEURMNT SELL DN     </v>
          </cell>
        </row>
        <row r="23">
          <cell r="P23">
            <v>-23067.96</v>
          </cell>
          <cell r="Q23" t="str">
            <v xml:space="preserve">INMUIF01        PLPOEURMNT SELL DN     </v>
          </cell>
        </row>
        <row r="24">
          <cell r="P24">
            <v>18512.599999999999</v>
          </cell>
          <cell r="Q24" t="str">
            <v xml:space="preserve">INMUIF01        PSOFEURPROF SELL OFF   </v>
          </cell>
        </row>
        <row r="25">
          <cell r="P25">
            <v>-18473.47</v>
          </cell>
          <cell r="Q25" t="str">
            <v>INMUIF01FXREALPLFXRKEURFX REAL RESULTS-</v>
          </cell>
        </row>
        <row r="26">
          <cell r="P26">
            <v>-39.130000000000003</v>
          </cell>
          <cell r="Q26" t="str">
            <v>INMUIF01OFUND   FUNDEUROVERNIGHT FUNDIN</v>
          </cell>
        </row>
        <row r="27">
          <cell r="P27">
            <v>4882.16</v>
          </cell>
          <cell r="Q27" t="str">
            <v xml:space="preserve">INMUIF01SETTCONTBNOSEURBOOK NOSTRO     </v>
          </cell>
        </row>
        <row r="28">
          <cell r="P28">
            <v>-55.18</v>
          </cell>
          <cell r="Q28" t="str">
            <v xml:space="preserve">INMUIM02        PLPOEURMNT SELL DN     </v>
          </cell>
        </row>
        <row r="29">
          <cell r="P29">
            <v>59.65</v>
          </cell>
          <cell r="Q29" t="str">
            <v xml:space="preserve">INMUIM02        PLPOEURMNT SELL DN     </v>
          </cell>
        </row>
        <row r="30">
          <cell r="P30">
            <v>-48.94</v>
          </cell>
          <cell r="Q30" t="str">
            <v xml:space="preserve">INMUIM02        PSOFEURPROF SELL OFF   </v>
          </cell>
        </row>
        <row r="31">
          <cell r="P31">
            <v>249.02</v>
          </cell>
          <cell r="Q31" t="str">
            <v>INMUIM02DTMF    AINPEURACCR INT PAYABLE</v>
          </cell>
        </row>
        <row r="32">
          <cell r="P32">
            <v>15727.54</v>
          </cell>
          <cell r="Q32" t="str">
            <v>INMUIM02DTMF    DTMMEURDEPOSIT TAKEN MM</v>
          </cell>
        </row>
        <row r="33">
          <cell r="P33">
            <v>-158.15</v>
          </cell>
          <cell r="Q33" t="str">
            <v>INMUIM02DTMF    INAPEURACCRUED INT EXPE</v>
          </cell>
        </row>
        <row r="34">
          <cell r="P34">
            <v>207.09</v>
          </cell>
          <cell r="Q34" t="str">
            <v>INMUIM02OFUND   FUNDEUROVERNIGHT FUNDIN</v>
          </cell>
        </row>
        <row r="35">
          <cell r="P35">
            <v>-15981.03</v>
          </cell>
          <cell r="Q35" t="str">
            <v xml:space="preserve">INMUIM02SETTCONTBNOSEURBOOK NOSTRO     </v>
          </cell>
        </row>
        <row r="36">
          <cell r="P36">
            <v>11102.99</v>
          </cell>
          <cell r="Q36" t="str">
            <v>INMUSETTCONT    BNCOEURBOOK NOSTRO CONT</v>
          </cell>
        </row>
        <row r="37">
          <cell r="P37">
            <v>-15</v>
          </cell>
          <cell r="Q37" t="str">
            <v xml:space="preserve">INMU9000SETTCONTBNOSGBPBOOK NOSTRO     </v>
          </cell>
        </row>
        <row r="38">
          <cell r="P38">
            <v>15</v>
          </cell>
          <cell r="Q38" t="str">
            <v>INMU9000STALEORDOTHLGBPOTHER LIABILITIE</v>
          </cell>
        </row>
        <row r="39">
          <cell r="P39">
            <v>-7000</v>
          </cell>
          <cell r="Q39" t="str">
            <v>INMU9000TCHAGBP TCHAGBPTRAVEL CHEQ-NO I</v>
          </cell>
        </row>
        <row r="40">
          <cell r="P40">
            <v>7000</v>
          </cell>
          <cell r="Q40" t="str">
            <v>INMU9000TCHCGBP TCHCGBPTRAVEL CHEQ - CO</v>
          </cell>
        </row>
        <row r="41">
          <cell r="P41">
            <v>-360842.54</v>
          </cell>
          <cell r="Q41" t="str">
            <v xml:space="preserve">INMU9999PLPOGBPMNT SELL DN     </v>
          </cell>
        </row>
        <row r="42">
          <cell r="P42">
            <v>2186885.4</v>
          </cell>
          <cell r="Q42" t="str">
            <v xml:space="preserve">INMU9999PLPOGBPMNT SELL DN     </v>
          </cell>
        </row>
        <row r="43">
          <cell r="P43">
            <v>-2189171.19</v>
          </cell>
          <cell r="Q43" t="str">
            <v xml:space="preserve">INMU9999PSOFGBPPROF SELL OFF   </v>
          </cell>
        </row>
        <row r="44">
          <cell r="P44">
            <v>-840</v>
          </cell>
          <cell r="Q44" t="str">
            <v xml:space="preserve">INMU9999CASHGBP CASHGBPCASH            </v>
          </cell>
        </row>
        <row r="45">
          <cell r="P45">
            <v>-1287111.55</v>
          </cell>
          <cell r="Q45" t="str">
            <v>INMU9999GUATGBP GUATGBPMEMO CONT. GUAR.</v>
          </cell>
        </row>
        <row r="46">
          <cell r="P46">
            <v>1287111.55</v>
          </cell>
          <cell r="Q46" t="str">
            <v>INMU9999GUCONGBPGUATGBPMEMO CONT. GUAR.</v>
          </cell>
        </row>
        <row r="47">
          <cell r="P47">
            <v>56440.33</v>
          </cell>
          <cell r="Q47" t="str">
            <v>INMU9999MATFDGBPOTHLGBPOTHER LIABILITIE</v>
          </cell>
        </row>
        <row r="48">
          <cell r="P48">
            <v>-2913.81</v>
          </cell>
          <cell r="Q48" t="str">
            <v>INMU9999OFUND   FUNDGBPOVERNIGHT FUNDIN</v>
          </cell>
        </row>
        <row r="49">
          <cell r="P49">
            <v>-1321089</v>
          </cell>
          <cell r="Q49" t="str">
            <v>INMU9999SALCRRECSBONGBPSALES CR FM BOND</v>
          </cell>
        </row>
        <row r="50">
          <cell r="P50">
            <v>2192085</v>
          </cell>
          <cell r="Q50" t="str">
            <v>INMU9999SALECR  SGBDGBPSALES CR FM BNDS</v>
          </cell>
        </row>
        <row r="51">
          <cell r="P51">
            <v>382506.17</v>
          </cell>
          <cell r="Q51" t="str">
            <v xml:space="preserve">INMU9999SETTCONTBNOSGBPBOOK NOSTRO     </v>
          </cell>
        </row>
        <row r="52">
          <cell r="P52">
            <v>-191079</v>
          </cell>
          <cell r="Q52" t="str">
            <v xml:space="preserve">INMUBARCLDN     NOSTGBPNOSTRO          </v>
          </cell>
        </row>
        <row r="53">
          <cell r="P53">
            <v>-287330.76</v>
          </cell>
          <cell r="Q53" t="str">
            <v xml:space="preserve">INMUIF01        PLPOGBPMNT SELL DN     </v>
          </cell>
        </row>
        <row r="54">
          <cell r="P54">
            <v>120321.98</v>
          </cell>
          <cell r="Q54" t="str">
            <v xml:space="preserve">INMUIF01        PLPOGBPMNT SELL DN     </v>
          </cell>
        </row>
        <row r="55">
          <cell r="P55">
            <v>-83020.479999999996</v>
          </cell>
          <cell r="Q55" t="str">
            <v xml:space="preserve">INMUIF01        PSOFGBPPROF SELL OFF   </v>
          </cell>
        </row>
        <row r="56">
          <cell r="P56">
            <v>-1750000</v>
          </cell>
          <cell r="Q56" t="str">
            <v>INMUIF01FWDPOS  CXFPGBPFX PURCHASED (ME</v>
          </cell>
        </row>
        <row r="57">
          <cell r="P57">
            <v>1750000</v>
          </cell>
          <cell r="Q57" t="str">
            <v>INMUIF01FWDPOS  FPOKGBPFORWARD POSITION</v>
          </cell>
        </row>
        <row r="58">
          <cell r="P58">
            <v>-1599521.56</v>
          </cell>
          <cell r="Q58" t="str">
            <v>INMUIF01FXNPV   UNFKGBPFX UNREALISED NP</v>
          </cell>
        </row>
        <row r="59">
          <cell r="P59">
            <v>655262.69999999995</v>
          </cell>
          <cell r="Q59" t="str">
            <v>INMUIF01FXREALPLFXRKGBPFX REAL RESULTS-</v>
          </cell>
        </row>
        <row r="60">
          <cell r="P60">
            <v>-28585.919999999998</v>
          </cell>
          <cell r="Q60" t="str">
            <v>INMUIF01OFUND   FUNDGBPOVERNIGHT FUNDIN</v>
          </cell>
        </row>
        <row r="61">
          <cell r="P61">
            <v>1616530.34</v>
          </cell>
          <cell r="Q61" t="str">
            <v xml:space="preserve">INMUIF01SETTCONTBNOSGBPBOOK NOSTRO     </v>
          </cell>
        </row>
        <row r="62">
          <cell r="P62">
            <v>-393656.3</v>
          </cell>
          <cell r="Q62" t="str">
            <v>INMUIF01UNRLPL  FXUKGBPFX U/REAL RESULT</v>
          </cell>
        </row>
        <row r="63">
          <cell r="P63">
            <v>47.85</v>
          </cell>
          <cell r="Q63" t="str">
            <v xml:space="preserve">INMUIM01        PLPOGBPMNT SELL DN     </v>
          </cell>
        </row>
        <row r="64">
          <cell r="P64">
            <v>-47.85</v>
          </cell>
          <cell r="Q64" t="str">
            <v xml:space="preserve">INMUIM01        PLPOGBPMNT SELL DN     </v>
          </cell>
        </row>
        <row r="65">
          <cell r="P65">
            <v>0.17</v>
          </cell>
          <cell r="Q65" t="str">
            <v xml:space="preserve">INMUIM01        PSOFGBPPROF SELL OFF   </v>
          </cell>
        </row>
        <row r="66">
          <cell r="P66">
            <v>-0.17</v>
          </cell>
          <cell r="Q66" t="str">
            <v>INMUIM01OFUND   FUNDGBPOVERNIGHT FUNDIN</v>
          </cell>
        </row>
        <row r="67">
          <cell r="P67">
            <v>27959.64</v>
          </cell>
          <cell r="Q67" t="str">
            <v xml:space="preserve">INMUIM02        PLPOGBPMNT SELL DN     </v>
          </cell>
        </row>
        <row r="68">
          <cell r="P68">
            <v>-26960.799999999999</v>
          </cell>
          <cell r="Q68" t="str">
            <v xml:space="preserve">INMUIM02        PLPOGBPMNT SELL DN     </v>
          </cell>
        </row>
        <row r="69">
          <cell r="P69">
            <v>-5476.39</v>
          </cell>
          <cell r="Q69" t="str">
            <v xml:space="preserve">INMUIM02        PSOFGBPPROF SELL OFF   </v>
          </cell>
        </row>
        <row r="70">
          <cell r="P70">
            <v>28417.68</v>
          </cell>
          <cell r="Q70" t="str">
            <v>INMUIM02DTMF    AINPGBPACCR INT PAYABLE</v>
          </cell>
        </row>
        <row r="71">
          <cell r="P71">
            <v>1367623.63</v>
          </cell>
          <cell r="Q71" t="str">
            <v>INMUIM02DTMF    DTMMGBPDEPOSIT TAKEN MM</v>
          </cell>
        </row>
        <row r="72">
          <cell r="P72">
            <v>-26023.51</v>
          </cell>
          <cell r="Q72" t="str">
            <v>INMUIM02DTMF    INAPGBPACCRUED INT EXPE</v>
          </cell>
        </row>
        <row r="73">
          <cell r="P73">
            <v>31499.9</v>
          </cell>
          <cell r="Q73" t="str">
            <v>INMUIM02OFUND   FUNDGBPOVERNIGHT FUNDIN</v>
          </cell>
        </row>
        <row r="74">
          <cell r="P74">
            <v>-1397040.15</v>
          </cell>
          <cell r="Q74" t="str">
            <v xml:space="preserve">INMUIM02SETTCONTBNOSGBPBOOK NOSTRO     </v>
          </cell>
        </row>
        <row r="75">
          <cell r="P75">
            <v>-37.450000000000003</v>
          </cell>
          <cell r="Q75" t="str">
            <v xml:space="preserve">INMUJVIC        PLPOGBPMNT SELL DN     </v>
          </cell>
        </row>
        <row r="76">
          <cell r="P76">
            <v>30.9</v>
          </cell>
          <cell r="Q76" t="str">
            <v xml:space="preserve">INMUJVIC        PLPOGBPMNT SELL DN     </v>
          </cell>
        </row>
        <row r="77">
          <cell r="P77">
            <v>-30.9</v>
          </cell>
          <cell r="Q77" t="str">
            <v xml:space="preserve">INMUJVIC        PSOFGBPPROF SELL OFF   </v>
          </cell>
        </row>
        <row r="78">
          <cell r="P78">
            <v>30.9</v>
          </cell>
          <cell r="Q78" t="str">
            <v>INMUJVICOFUND   FUNDGBPOVERNIGHT FUNDIN</v>
          </cell>
        </row>
        <row r="79">
          <cell r="P79">
            <v>6.55</v>
          </cell>
          <cell r="Q79" t="str">
            <v xml:space="preserve">INMUJVICSETTCONTBNOSGBPBOOK NOSTRO     </v>
          </cell>
        </row>
        <row r="80">
          <cell r="P80">
            <v>37.450000000000003</v>
          </cell>
          <cell r="Q80" t="str">
            <v xml:space="preserve">INMUJVIN        PLPOGBPMNT SELL DN     </v>
          </cell>
        </row>
        <row r="81">
          <cell r="P81">
            <v>-30.9</v>
          </cell>
          <cell r="Q81" t="str">
            <v xml:space="preserve">INMUJVIN        PLPOGBPMNT SELL DN     </v>
          </cell>
        </row>
        <row r="82">
          <cell r="P82">
            <v>30.9</v>
          </cell>
          <cell r="Q82" t="str">
            <v xml:space="preserve">INMUJVIN        PSOFGBPPROF SELL OFF   </v>
          </cell>
        </row>
        <row r="83">
          <cell r="P83">
            <v>-30.9</v>
          </cell>
          <cell r="Q83" t="str">
            <v>INMUJVINOFUND   FUNDGBPOVERNIGHT FUNDIN</v>
          </cell>
        </row>
        <row r="84">
          <cell r="P84">
            <v>-6.55</v>
          </cell>
          <cell r="Q84" t="str">
            <v xml:space="preserve">INMUJVINSETTCONTBNOSGBPBOOK NOSTRO     </v>
          </cell>
        </row>
        <row r="85">
          <cell r="P85">
            <v>-751981.36</v>
          </cell>
          <cell r="Q85" t="str">
            <v>INMUSETTCONT    BNCOGBPBOOK NOSTRO CONT</v>
          </cell>
        </row>
        <row r="86">
          <cell r="P86">
            <v>-0.31</v>
          </cell>
          <cell r="Q86" t="str">
            <v xml:space="preserve">INMU9999PLPOHKDMNT SELL DN     </v>
          </cell>
        </row>
        <row r="87">
          <cell r="P87">
            <v>1.79</v>
          </cell>
          <cell r="Q87" t="str">
            <v xml:space="preserve">INMU9999PSOFHKDPROF SELL OFF   </v>
          </cell>
        </row>
        <row r="88">
          <cell r="P88">
            <v>-360</v>
          </cell>
          <cell r="Q88" t="str">
            <v xml:space="preserve">INMU9999CASHHKD CASHHKDCASH            </v>
          </cell>
        </row>
        <row r="89">
          <cell r="P89">
            <v>-1.79</v>
          </cell>
          <cell r="Q89" t="str">
            <v>INMU9999OFUND   FUNDHKDOVERNIGHT FUNDIN</v>
          </cell>
        </row>
        <row r="90">
          <cell r="P90">
            <v>-0.09</v>
          </cell>
          <cell r="Q90" t="str">
            <v xml:space="preserve">INMU9999SETTCONTBNOSHKDBOOK NOSTRO     </v>
          </cell>
        </row>
        <row r="91">
          <cell r="P91">
            <v>-2162.4299999999998</v>
          </cell>
          <cell r="Q91" t="str">
            <v xml:space="preserve">INMUIF01        PLPOHKDMNT SELL DN     </v>
          </cell>
        </row>
        <row r="92">
          <cell r="P92">
            <v>2522.7399999999998</v>
          </cell>
          <cell r="Q92" t="str">
            <v xml:space="preserve">INMUIF01        PLPOHKDMNT SELL DN     </v>
          </cell>
        </row>
        <row r="93">
          <cell r="P93">
            <v>-2161.81</v>
          </cell>
          <cell r="Q93" t="str">
            <v xml:space="preserve">INMUIF01        PSOFHKDPROF SELL OFF   </v>
          </cell>
        </row>
        <row r="94">
          <cell r="P94">
            <v>2160.02</v>
          </cell>
          <cell r="Q94" t="str">
            <v>INMUIF01FXREALPLFXRKHKDFX REAL RESULTS-</v>
          </cell>
        </row>
        <row r="95">
          <cell r="P95">
            <v>1.79</v>
          </cell>
          <cell r="Q95" t="str">
            <v>INMUIF01OFUND   FUNDHKDOVERNIGHT FUNDIN</v>
          </cell>
        </row>
        <row r="96">
          <cell r="P96">
            <v>-360.31</v>
          </cell>
          <cell r="Q96" t="str">
            <v xml:space="preserve">INMUIF01SETTCONTBNOSHKDBOOK NOSTRO     </v>
          </cell>
        </row>
        <row r="97">
          <cell r="P97">
            <v>360.4</v>
          </cell>
          <cell r="Q97" t="str">
            <v>INMUSETTCONT    BNCOHKDBOOK NOSTRO CONT</v>
          </cell>
        </row>
        <row r="98">
          <cell r="P98">
            <v>1005339802.55</v>
          </cell>
          <cell r="Q98" t="str">
            <v xml:space="preserve">INMU7401PLPOINRMNT SELL DN     </v>
          </cell>
        </row>
        <row r="99">
          <cell r="P99">
            <v>63571902.039999999</v>
          </cell>
          <cell r="Q99" t="str">
            <v xml:space="preserve">INMU7401PLPOINRMNT SELL DN     </v>
          </cell>
        </row>
        <row r="100">
          <cell r="P100">
            <v>-1031191098.42</v>
          </cell>
          <cell r="Q100" t="str">
            <v xml:space="preserve">INMU7401PLPOINRMNT SELL DN     </v>
          </cell>
        </row>
        <row r="101">
          <cell r="P101">
            <v>-1109.1400000000001</v>
          </cell>
          <cell r="Q101" t="str">
            <v xml:space="preserve">INMU7401PSOFINRPROF SELL OFF   </v>
          </cell>
        </row>
        <row r="102">
          <cell r="P102">
            <v>-1474060723.1400001</v>
          </cell>
          <cell r="Q102" t="str">
            <v xml:space="preserve">INMU7401PSOFINRPROF SELL OFF   </v>
          </cell>
        </row>
        <row r="103">
          <cell r="P103">
            <v>-123930818.31999999</v>
          </cell>
          <cell r="Q103" t="str">
            <v>INMU7401OFUND   FUNDINROVERNIGHT FUNDIN</v>
          </cell>
        </row>
        <row r="104">
          <cell r="P104">
            <v>5913407625.3299999</v>
          </cell>
          <cell r="Q104" t="str">
            <v xml:space="preserve">INMU7401SETTCONTBNOSINRBOOK NOSTRO     </v>
          </cell>
        </row>
        <row r="105">
          <cell r="P105">
            <v>138897465.00999999</v>
          </cell>
          <cell r="Q105" t="str">
            <v xml:space="preserve">INMU7401SWAPTRD BBPRINRBID OFFER PROV  </v>
          </cell>
        </row>
        <row r="106">
          <cell r="P106">
            <v>-33488565.870000001</v>
          </cell>
          <cell r="Q106" t="str">
            <v>INMU7401SWAPTRD BOPRINRBID OFFER PL PRO</v>
          </cell>
        </row>
        <row r="107">
          <cell r="P107">
            <v>88485813500</v>
          </cell>
          <cell r="Q107" t="str">
            <v>INMU7401SWAPTRD CCCAINRCONTRA CONT ASSE</v>
          </cell>
        </row>
        <row r="108">
          <cell r="P108">
            <v>-87163291640</v>
          </cell>
          <cell r="Q108" t="str">
            <v>INMU7401SWAPTRD CCCLINRCONTRA CONT LIAB</v>
          </cell>
        </row>
        <row r="109">
          <cell r="P109">
            <v>-204729341</v>
          </cell>
          <cell r="Q109" t="str">
            <v xml:space="preserve">INMU7401SWAPTRD ETFEINREARLY TERM FEE  </v>
          </cell>
        </row>
        <row r="110">
          <cell r="P110">
            <v>87163291640</v>
          </cell>
          <cell r="Q110" t="str">
            <v>INMU7401SWAPTRD SWAMINRSWAP NOTIONAL RE</v>
          </cell>
        </row>
        <row r="111">
          <cell r="P111">
            <v>-88485813500</v>
          </cell>
          <cell r="Q111" t="str">
            <v>INMU7401SWAPTRD SWARINRSWAP NOTIONAL PA</v>
          </cell>
        </row>
        <row r="112">
          <cell r="P112">
            <v>26018800</v>
          </cell>
          <cell r="Q112" t="str">
            <v xml:space="preserve">INMU7401SWAPTRD SWFEINRSWAP FEE        </v>
          </cell>
        </row>
        <row r="113">
          <cell r="P113">
            <v>-2483040000</v>
          </cell>
          <cell r="Q113" t="str">
            <v>INMU7401SWAPTRD SWRKINRREALISED PL - SW</v>
          </cell>
        </row>
        <row r="114">
          <cell r="P114">
            <v>-20688151084.09</v>
          </cell>
          <cell r="Q114" t="str">
            <v xml:space="preserve">INMU7401SWAPTRD SWTAINRMTMREVAL P&amp;L BS </v>
          </cell>
        </row>
        <row r="115">
          <cell r="P115">
            <v>-1333007529.54</v>
          </cell>
          <cell r="Q115" t="str">
            <v xml:space="preserve">INMU7401SWAPTRD SWTBINRACCRUED INT REC </v>
          </cell>
        </row>
        <row r="116">
          <cell r="P116">
            <v>1212023595.4000001</v>
          </cell>
          <cell r="Q116" t="str">
            <v xml:space="preserve">INMU7401SWAPTRD SWTCINRACCRUED INT PAY </v>
          </cell>
        </row>
        <row r="117">
          <cell r="P117">
            <v>14487805290.43</v>
          </cell>
          <cell r="Q117" t="str">
            <v>INMU7401SWAPTRD SWTLINRSWAP MTM-EXTERNA</v>
          </cell>
        </row>
        <row r="118">
          <cell r="P118">
            <v>-1856011805.3499999</v>
          </cell>
          <cell r="Q118" t="str">
            <v>INMU7401SWAPTRD SWTPINRACCRUED INT EXPE</v>
          </cell>
        </row>
        <row r="119">
          <cell r="P119">
            <v>1769996282.8599999</v>
          </cell>
          <cell r="Q119" t="str">
            <v>INMU7401SWAPTRD SWTRINRACCRUED INTEREST</v>
          </cell>
        </row>
        <row r="120">
          <cell r="P120">
            <v>4610551311.25</v>
          </cell>
          <cell r="Q120" t="str">
            <v xml:space="preserve">INMU7401SWAPTRD SWTUINRMTM REVALUATION </v>
          </cell>
        </row>
        <row r="121">
          <cell r="P121">
            <v>80912.75</v>
          </cell>
          <cell r="Q121" t="str">
            <v xml:space="preserve">INMU7402PLPOINRMNT SELL DN     </v>
          </cell>
        </row>
        <row r="122">
          <cell r="P122">
            <v>-80924.84</v>
          </cell>
          <cell r="Q122" t="str">
            <v xml:space="preserve">INMU7402PLPOINRMNT SELL DN     </v>
          </cell>
        </row>
        <row r="123">
          <cell r="P123">
            <v>80924.84</v>
          </cell>
          <cell r="Q123" t="str">
            <v xml:space="preserve">INMU7402PSOFINRPROF SELL OFF   </v>
          </cell>
        </row>
        <row r="124">
          <cell r="P124">
            <v>-237826.51</v>
          </cell>
          <cell r="Q124" t="str">
            <v>INMU7402OFUND   FUNDINROVERNIGHT FUNDIN</v>
          </cell>
        </row>
        <row r="125">
          <cell r="P125">
            <v>156913.76</v>
          </cell>
          <cell r="Q125" t="str">
            <v xml:space="preserve">INMU7402SETTCONTBNOSINRBOOK NOSTRO     </v>
          </cell>
        </row>
        <row r="126">
          <cell r="P126">
            <v>2141500000</v>
          </cell>
          <cell r="Q126" t="str">
            <v>INMU7402SWAPTRD CCCAINRCONTRA CONT ASSE</v>
          </cell>
        </row>
        <row r="127">
          <cell r="P127">
            <v>-2141500000</v>
          </cell>
          <cell r="Q127" t="str">
            <v>INMU7402SWAPTRD CCCLINRCONTRA CONT LIAB</v>
          </cell>
        </row>
        <row r="128">
          <cell r="P128">
            <v>2141500000</v>
          </cell>
          <cell r="Q128" t="str">
            <v>INMU7402SWAPTRD SWAMINRSWAP NOTIONAL RE</v>
          </cell>
        </row>
        <row r="129">
          <cell r="P129">
            <v>-2141500000</v>
          </cell>
          <cell r="Q129" t="str">
            <v>INMU7402SWAPTRD SWARINRSWAP NOTIONAL PA</v>
          </cell>
        </row>
        <row r="130">
          <cell r="P130">
            <v>-2238582376.21</v>
          </cell>
          <cell r="Q130" t="str">
            <v xml:space="preserve">INMU7402SWAPTRD SWTAINRMTMREVAL P&amp;L BS </v>
          </cell>
        </row>
        <row r="131">
          <cell r="P131">
            <v>-6290909.5899999999</v>
          </cell>
          <cell r="Q131" t="str">
            <v xml:space="preserve">INMU7402SWAPTRD SWTBINRACCRUED INT REC </v>
          </cell>
        </row>
        <row r="132">
          <cell r="P132">
            <v>6290909.5899999999</v>
          </cell>
          <cell r="Q132" t="str">
            <v xml:space="preserve">INMU7402SWAPTRD SWTCINRACCRUED INT PAY </v>
          </cell>
        </row>
        <row r="133">
          <cell r="P133">
            <v>2238582376.21</v>
          </cell>
          <cell r="Q133" t="str">
            <v>INMU7402SWAPTRD SWTLINRSWAP MTM-EXTERNA</v>
          </cell>
        </row>
        <row r="134">
          <cell r="P134">
            <v>-6290909.5899999999</v>
          </cell>
          <cell r="Q134" t="str">
            <v>INMU7402SWAPTRD SWTPINRACCRUED INT EXPE</v>
          </cell>
        </row>
        <row r="135">
          <cell r="P135">
            <v>6290909.5899999999</v>
          </cell>
          <cell r="Q135" t="str">
            <v>INMU7402SWAPTRD SWTRINRACCRUED INTEREST</v>
          </cell>
        </row>
        <row r="136">
          <cell r="P136">
            <v>-24135113.649999999</v>
          </cell>
          <cell r="Q136" t="str">
            <v xml:space="preserve">INMU7404PLPOINRMNT SELL DN     </v>
          </cell>
        </row>
        <row r="137">
          <cell r="P137">
            <v>1591927.86</v>
          </cell>
          <cell r="Q137" t="str">
            <v xml:space="preserve">INMU7404PLPOINRMNT SELL DN     </v>
          </cell>
        </row>
        <row r="138">
          <cell r="P138">
            <v>22543187.18</v>
          </cell>
          <cell r="Q138" t="str">
            <v xml:space="preserve">INMU7404PLPOINRMNT SELL DN     </v>
          </cell>
        </row>
        <row r="139">
          <cell r="P139">
            <v>1</v>
          </cell>
          <cell r="Q139" t="str">
            <v xml:space="preserve">INMU7404PSOFINRPROF SELL OFF   </v>
          </cell>
        </row>
        <row r="140">
          <cell r="P140">
            <v>739854.37</v>
          </cell>
          <cell r="Q140" t="str">
            <v xml:space="preserve">INMU7404PSOFINRPROF SELL OFF   </v>
          </cell>
        </row>
        <row r="141">
          <cell r="P141">
            <v>122882.95</v>
          </cell>
          <cell r="Q141" t="str">
            <v>INMU7404OFUND   FUNDINROVERNIGHT FUNDIN</v>
          </cell>
        </row>
        <row r="142">
          <cell r="P142">
            <v>-862739.71</v>
          </cell>
          <cell r="Q142" t="str">
            <v xml:space="preserve">INMU7404SETTCONTBNOSINRBOOK NOSTRO     </v>
          </cell>
        </row>
        <row r="143">
          <cell r="P143">
            <v>7547091640</v>
          </cell>
          <cell r="Q143" t="str">
            <v>INMU7404SWAPTRD CCCAINRCONTRA CONT ASSE</v>
          </cell>
        </row>
        <row r="144">
          <cell r="P144">
            <v>-7547091640</v>
          </cell>
          <cell r="Q144" t="str">
            <v>INMU7404SWAPTRD CCCLINRCONTRA CONT LIAB</v>
          </cell>
        </row>
        <row r="145">
          <cell r="P145">
            <v>7547091640</v>
          </cell>
          <cell r="Q145" t="str">
            <v>INMU7404SWAPTRD SWAMINRSWAP NOTIONAL RE</v>
          </cell>
        </row>
        <row r="146">
          <cell r="P146">
            <v>-7547091640</v>
          </cell>
          <cell r="Q146" t="str">
            <v>INMU7404SWAPTRD SWARINRSWAP NOTIONAL PA</v>
          </cell>
        </row>
        <row r="147">
          <cell r="P147">
            <v>-2642357777.1599998</v>
          </cell>
          <cell r="Q147" t="str">
            <v xml:space="preserve">INMU7404SWAPTRD SWTAINRMTMREVAL P&amp;L BS </v>
          </cell>
        </row>
        <row r="148">
          <cell r="P148">
            <v>-100973939.68000001</v>
          </cell>
          <cell r="Q148" t="str">
            <v xml:space="preserve">INMU7404SWAPTRD SWTBINRACCRUED INT REC </v>
          </cell>
        </row>
        <row r="149">
          <cell r="P149">
            <v>100973939.68000001</v>
          </cell>
          <cell r="Q149" t="str">
            <v xml:space="preserve">INMU7404SWAPTRD SWTCINRACCRUED INT PAY </v>
          </cell>
        </row>
        <row r="150">
          <cell r="P150">
            <v>2642357777.1599998</v>
          </cell>
          <cell r="Q150" t="str">
            <v>INMU7404SWAPTRD SWTLINRSWAP MTM-EXTERNA</v>
          </cell>
        </row>
        <row r="151">
          <cell r="P151">
            <v>-209956760.40000001</v>
          </cell>
          <cell r="Q151" t="str">
            <v>INMU7404SWAPTRD SWTPINRACCRUED INT EXPE</v>
          </cell>
        </row>
        <row r="152">
          <cell r="P152">
            <v>209956760.40000001</v>
          </cell>
          <cell r="Q152" t="str">
            <v>INMU7404SWAPTRD SWTRINRACCRUED INTEREST</v>
          </cell>
        </row>
        <row r="153">
          <cell r="P153">
            <v>197235795.66</v>
          </cell>
          <cell r="Q153" t="str">
            <v xml:space="preserve">INMU7406PLPOINRMNT SELL DN     </v>
          </cell>
        </row>
        <row r="154">
          <cell r="P154">
            <v>-161517972.56999999</v>
          </cell>
          <cell r="Q154" t="str">
            <v xml:space="preserve">INMU7406PLPOINRMNT SELL DN     </v>
          </cell>
        </row>
        <row r="155">
          <cell r="P155">
            <v>139825384.19</v>
          </cell>
          <cell r="Q155" t="str">
            <v xml:space="preserve">INMU7406PSOFINRPROF SELL OFF   </v>
          </cell>
        </row>
        <row r="156">
          <cell r="P156">
            <v>5088778.3499999996</v>
          </cell>
          <cell r="Q156" t="str">
            <v>INMU7406OFUND   FUNDINROVERNIGHT FUNDIN</v>
          </cell>
        </row>
        <row r="157">
          <cell r="P157">
            <v>-290905056.62</v>
          </cell>
          <cell r="Q157" t="str">
            <v xml:space="preserve">INMU7406SETTCONTBNOSINRBOOK NOSTRO     </v>
          </cell>
        </row>
        <row r="158">
          <cell r="P158">
            <v>22466384.838638537</v>
          </cell>
          <cell r="Q158" t="str">
            <v xml:space="preserve">INMU7406SWAPTRD BBPRINRBID OFFER PROV  </v>
          </cell>
        </row>
        <row r="159">
          <cell r="P159">
            <v>22112243.021361463</v>
          </cell>
          <cell r="Q159" t="str">
            <v>INMU7406SWAPTRD BOPRINRBID OFFER PL PRO</v>
          </cell>
        </row>
        <row r="160">
          <cell r="P160">
            <v>8401053123</v>
          </cell>
          <cell r="Q160" t="str">
            <v>INMU7406SWAPTRD CCCAINRCONTRA CONT ASSE</v>
          </cell>
        </row>
        <row r="161">
          <cell r="P161">
            <v>-8401053123</v>
          </cell>
          <cell r="Q161" t="str">
            <v>INMU7406SWAPTRD CCCLINRCONTRA CONT LIAB</v>
          </cell>
        </row>
        <row r="162">
          <cell r="P162">
            <v>-12300000</v>
          </cell>
          <cell r="Q162" t="str">
            <v xml:space="preserve">INMU7406SWAPTRD ETFEINREARLY TERM FEE  </v>
          </cell>
        </row>
        <row r="163">
          <cell r="P163">
            <v>8401053123</v>
          </cell>
          <cell r="Q163" t="str">
            <v>INMU7406SWAPTRD SWAMINRSWAP NOTIONAL RE</v>
          </cell>
        </row>
        <row r="164">
          <cell r="P164">
            <v>-8401053123</v>
          </cell>
          <cell r="Q164" t="str">
            <v>INMU7406SWAPTRD SWARINRSWAP NOTIONAL PA</v>
          </cell>
        </row>
        <row r="165">
          <cell r="P165">
            <v>14200000</v>
          </cell>
          <cell r="Q165" t="str">
            <v xml:space="preserve">INMU7406SWAPTRD SWFEINRSWAP FEE        </v>
          </cell>
        </row>
        <row r="166">
          <cell r="P166">
            <v>66688974.369999997</v>
          </cell>
          <cell r="Q166" t="str">
            <v xml:space="preserve">INMU7406SWAPTRD SWTAINRMTMREVAL P&amp;L BS </v>
          </cell>
        </row>
        <row r="167">
          <cell r="P167">
            <v>-25500553.219999999</v>
          </cell>
          <cell r="Q167" t="str">
            <v>INMU7406SWAPTRD SWTRINRACCRUED INTEREST</v>
          </cell>
        </row>
        <row r="168">
          <cell r="P168">
            <v>22606021.98</v>
          </cell>
          <cell r="Q168" t="str">
            <v xml:space="preserve">INMU7406SWAPTRD SWTUINRMTM REVALUATION </v>
          </cell>
        </row>
        <row r="169">
          <cell r="P169">
            <v>-145860458.16</v>
          </cell>
          <cell r="Q169" t="str">
            <v>INMU8556FIBSINRFISS DAILY P&amp;L B</v>
          </cell>
        </row>
        <row r="170">
          <cell r="P170">
            <v>-1284354365.96</v>
          </cell>
          <cell r="Q170" t="str">
            <v>INMU8556BOND    FISSINRFISS DUMMY NOSTR</v>
          </cell>
        </row>
        <row r="171">
          <cell r="P171">
            <v>-104073952.84</v>
          </cell>
          <cell r="Q171" t="str">
            <v>INMU8556OFUND   FUNDINROVERNIGHT FUNDIN</v>
          </cell>
        </row>
        <row r="172">
          <cell r="P172">
            <v>1534288776.96</v>
          </cell>
          <cell r="Q172" t="str">
            <v xml:space="preserve">INMU8556SETTCONTBNOSINRBOOK NOSTRO     </v>
          </cell>
        </row>
        <row r="173">
          <cell r="P173">
            <v>-4583202.1500000004</v>
          </cell>
          <cell r="Q173" t="str">
            <v>INMU8557FIBSINRFISS DAILY P&amp;L B</v>
          </cell>
        </row>
        <row r="174">
          <cell r="P174">
            <v>-183163162.59999999</v>
          </cell>
          <cell r="Q174" t="str">
            <v>INMU8557BOND    FISSINRFISS DUMMY NOSTR</v>
          </cell>
        </row>
        <row r="175">
          <cell r="P175">
            <v>-5964485.7599999998</v>
          </cell>
          <cell r="Q175" t="str">
            <v>INMU8557OFUND   FUNDINROVERNIGHT FUNDIN</v>
          </cell>
        </row>
        <row r="176">
          <cell r="P176">
            <v>193710850.50999999</v>
          </cell>
          <cell r="Q176" t="str">
            <v xml:space="preserve">INMU8557SETTCONTBNOSINRBOOK NOSTRO     </v>
          </cell>
        </row>
        <row r="177">
          <cell r="P177">
            <v>-5356919.84</v>
          </cell>
          <cell r="Q177" t="str">
            <v>INMU8558FIBSINRFISS DAILY P&amp;L B</v>
          </cell>
        </row>
        <row r="178">
          <cell r="P178">
            <v>-476751809.33999997</v>
          </cell>
          <cell r="Q178" t="str">
            <v>INMU8558BOND    FISSINRFISS DUMMY NOSTR</v>
          </cell>
        </row>
        <row r="179">
          <cell r="P179">
            <v>3500000</v>
          </cell>
          <cell r="Q179" t="str">
            <v>INMU8558FEESRECLFCREINRFEES &amp; COMM RECA</v>
          </cell>
        </row>
        <row r="180">
          <cell r="P180">
            <v>1115068.49</v>
          </cell>
          <cell r="Q180" t="str">
            <v>INMU8558INTBONDSINTRINRINTEREST RECEIVE</v>
          </cell>
        </row>
        <row r="181">
          <cell r="P181">
            <v>-9757006.3000000007</v>
          </cell>
          <cell r="Q181" t="str">
            <v>INMU8558OFUND   FUNDINROVERNIGHT FUNDIN</v>
          </cell>
        </row>
        <row r="182">
          <cell r="P182">
            <v>487250666.99000001</v>
          </cell>
          <cell r="Q182" t="str">
            <v xml:space="preserve">INMU8558SETTCONTBNOSINRBOOK NOSTRO     </v>
          </cell>
        </row>
        <row r="183">
          <cell r="P183">
            <v>-32482154.850000001</v>
          </cell>
          <cell r="Q183" t="str">
            <v>INMU8559FIBSINRFISS DAILY P&amp;L B</v>
          </cell>
        </row>
        <row r="184">
          <cell r="P184">
            <v>20588582.940000001</v>
          </cell>
          <cell r="Q184" t="str">
            <v>INMU8559BOND    FISSINRFISS DUMMY NOSTR</v>
          </cell>
        </row>
        <row r="185">
          <cell r="P185">
            <v>11377200</v>
          </cell>
          <cell r="Q185" t="str">
            <v>INMU8559FEESINCOFCRCINRFEES/COMM RECEIV</v>
          </cell>
        </row>
        <row r="186">
          <cell r="P186">
            <v>259726.02</v>
          </cell>
          <cell r="Q186" t="str">
            <v>INMU8559INTBONDSINTRINRINTEREST RECEIVE</v>
          </cell>
        </row>
        <row r="187">
          <cell r="P187">
            <v>-2896262.15</v>
          </cell>
          <cell r="Q187" t="str">
            <v>INMU8559OFUND   FUNDINROVERNIGHT FUNDIN</v>
          </cell>
        </row>
        <row r="188">
          <cell r="P188">
            <v>3152908.04</v>
          </cell>
          <cell r="Q188" t="str">
            <v xml:space="preserve">INMU8559SETTCONTBNOSINRBOOK NOSTRO     </v>
          </cell>
        </row>
        <row r="189">
          <cell r="P189">
            <v>2126548.87</v>
          </cell>
          <cell r="Q189" t="str">
            <v>INMU8560FIBSINRFISS DAILY P&amp;L B</v>
          </cell>
        </row>
        <row r="190">
          <cell r="P190">
            <v>-5146882.51</v>
          </cell>
          <cell r="Q190" t="str">
            <v>INMU8560BOND    FISSINRFISS DUMMY NOSTR</v>
          </cell>
        </row>
        <row r="191">
          <cell r="P191">
            <v>3655574.09</v>
          </cell>
          <cell r="Q191" t="str">
            <v>INMU8560OFUND   FUNDINROVERNIGHT FUNDIN</v>
          </cell>
        </row>
        <row r="192">
          <cell r="P192">
            <v>-635240.44999999995</v>
          </cell>
          <cell r="Q192" t="str">
            <v xml:space="preserve">INMU8560SETTCONTBNOSINRBOOK NOSTRO     </v>
          </cell>
        </row>
        <row r="193">
          <cell r="P193">
            <v>9427283.8000000007</v>
          </cell>
          <cell r="Q193" t="str">
            <v>INMU8561BOND    FISSINRFISS DUMMY NOSTR</v>
          </cell>
        </row>
        <row r="194">
          <cell r="P194">
            <v>-8257610.0999999996</v>
          </cell>
          <cell r="Q194" t="str">
            <v>INMU8561OFUND   FUNDINROVERNIGHT FUNDIN</v>
          </cell>
        </row>
        <row r="195">
          <cell r="P195">
            <v>-1169673.7</v>
          </cell>
          <cell r="Q195" t="str">
            <v xml:space="preserve">INMU8561SETTCONTBNOSINRBOOK NOSTRO     </v>
          </cell>
        </row>
        <row r="196">
          <cell r="P196">
            <v>-1637202.09</v>
          </cell>
          <cell r="Q196" t="str">
            <v>INMU8562FIBSINRFISS DAILY P&amp;L B</v>
          </cell>
        </row>
        <row r="197">
          <cell r="P197">
            <v>-84038107.829999998</v>
          </cell>
          <cell r="Q197" t="str">
            <v>INMU8562BOND    FISSINRFISS DUMMY NOSTR</v>
          </cell>
        </row>
        <row r="198">
          <cell r="P198">
            <v>-2597383.66</v>
          </cell>
          <cell r="Q198" t="str">
            <v>INMU8562OFUND   FUNDINROVERNIGHT FUNDIN</v>
          </cell>
        </row>
        <row r="199">
          <cell r="P199">
            <v>88272693.579999998</v>
          </cell>
          <cell r="Q199" t="str">
            <v xml:space="preserve">INMU8562SETTCONTBNOSINRBOOK NOSTRO     </v>
          </cell>
        </row>
        <row r="200">
          <cell r="P200">
            <v>-238158187.75</v>
          </cell>
          <cell r="Q200" t="str">
            <v>INMU8563BOND    FISSINRFISS DUMMY NOSTR</v>
          </cell>
        </row>
        <row r="201">
          <cell r="P201">
            <v>-3377224.46</v>
          </cell>
          <cell r="Q201" t="str">
            <v>INMU8563OFUND   FUNDINROVERNIGHT FUNDIN</v>
          </cell>
        </row>
        <row r="202">
          <cell r="P202">
            <v>241535412.21000001</v>
          </cell>
          <cell r="Q202" t="str">
            <v xml:space="preserve">INMU8563SETTCONTBNOSINRBOOK NOSTRO     </v>
          </cell>
        </row>
        <row r="203">
          <cell r="P203">
            <v>-183809.53</v>
          </cell>
          <cell r="Q203" t="str">
            <v xml:space="preserve">INMU9000PLPOINRMNT SELL DN     </v>
          </cell>
        </row>
        <row r="204">
          <cell r="P204">
            <v>211769.79</v>
          </cell>
          <cell r="Q204" t="str">
            <v xml:space="preserve">INMU9000PLPOINRMNT SELL DN     </v>
          </cell>
        </row>
        <row r="205">
          <cell r="P205">
            <v>-167217.18</v>
          </cell>
          <cell r="Q205" t="str">
            <v xml:space="preserve">INMU9000PSOFINRPROF SELL OFF   </v>
          </cell>
        </row>
        <row r="206">
          <cell r="P206">
            <v>-87500</v>
          </cell>
          <cell r="Q206" t="str">
            <v xml:space="preserve">INMU9000ADVRENT OTHAINROTHER ASSETS    </v>
          </cell>
        </row>
        <row r="207">
          <cell r="P207">
            <v>13431272.560000001</v>
          </cell>
          <cell r="Q207" t="str">
            <v>INMU9000BPCCINR BPCCINRBILLS-COLLECT CO</v>
          </cell>
        </row>
        <row r="208">
          <cell r="P208">
            <v>-13431272.560000001</v>
          </cell>
          <cell r="Q208" t="str">
            <v>INMU9000BPCLINR BPCLINRBILLS-COLLECTION</v>
          </cell>
        </row>
        <row r="209">
          <cell r="P209">
            <v>1316261.1499999999</v>
          </cell>
          <cell r="Q209" t="str">
            <v>INMU9000CASHORD OTHLINROTHER LIABILITIE</v>
          </cell>
        </row>
        <row r="210">
          <cell r="P210">
            <v>-53804003.159999996</v>
          </cell>
          <cell r="Q210" t="str">
            <v xml:space="preserve">INMU9000COMP    FASTINRFIXED ASSETS    </v>
          </cell>
        </row>
        <row r="211">
          <cell r="P211">
            <v>30108492.510000002</v>
          </cell>
          <cell r="Q211" t="str">
            <v xml:space="preserve">INMU9000DEPCOMP FASTINRFIXED ASSETS    </v>
          </cell>
        </row>
        <row r="212">
          <cell r="P212">
            <v>9760053</v>
          </cell>
          <cell r="Q212" t="str">
            <v xml:space="preserve">INMU9000DEPEQP  FASTINRFIXED ASSETS    </v>
          </cell>
        </row>
        <row r="213">
          <cell r="P213">
            <v>10435952</v>
          </cell>
          <cell r="Q213" t="str">
            <v xml:space="preserve">INMU9000DEPF&amp;F  FASTINRFIXED ASSETS    </v>
          </cell>
        </row>
        <row r="214">
          <cell r="P214">
            <v>5599853.7699999996</v>
          </cell>
          <cell r="Q214" t="str">
            <v xml:space="preserve">INMU9000DEPMVH  FASTINRFIXED ASSETS    </v>
          </cell>
        </row>
        <row r="215">
          <cell r="P215">
            <v>34036</v>
          </cell>
          <cell r="Q215" t="str">
            <v xml:space="preserve">INMU9000DEPPROP FASTINRFIXED ASSETS    </v>
          </cell>
        </row>
        <row r="216">
          <cell r="P216">
            <v>1884621.2</v>
          </cell>
          <cell r="Q216" t="str">
            <v>INMU9000ESSMARG OTHLINROTHER LIABILITIE</v>
          </cell>
        </row>
        <row r="217">
          <cell r="P217">
            <v>-11291118.98</v>
          </cell>
          <cell r="Q217" t="str">
            <v xml:space="preserve">INMU9000F&amp;F     FASTINRFIXED ASSETS    </v>
          </cell>
        </row>
        <row r="218">
          <cell r="P218">
            <v>-485999.3</v>
          </cell>
          <cell r="Q218" t="str">
            <v xml:space="preserve">INMU9000FREEPROPFASTINRFIXED ASSETS    </v>
          </cell>
        </row>
        <row r="219">
          <cell r="P219">
            <v>35204175</v>
          </cell>
          <cell r="Q219" t="str">
            <v>INMU9000HOEXPS  OTHLINROTHER LIABILITIE</v>
          </cell>
        </row>
        <row r="220">
          <cell r="P220">
            <v>6300</v>
          </cell>
          <cell r="Q220" t="str">
            <v>INMU9000HRSUSP  OTHLINROTHER LIABILITIE</v>
          </cell>
        </row>
        <row r="221">
          <cell r="P221">
            <v>46185444.759999998</v>
          </cell>
          <cell r="Q221" t="str">
            <v xml:space="preserve">INMU9000INCTAX  OTHAINROTHER ASSETS    </v>
          </cell>
        </row>
        <row r="222">
          <cell r="P222">
            <v>1854626</v>
          </cell>
          <cell r="Q222" t="str">
            <v xml:space="preserve">INMU9000INTAX   OTHAINROTHER ASSETS    </v>
          </cell>
        </row>
        <row r="223">
          <cell r="P223">
            <v>185015.14</v>
          </cell>
          <cell r="Q223" t="str">
            <v xml:space="preserve">INMU9000INTSWP  OTHAINROTHER ASSETS    </v>
          </cell>
        </row>
        <row r="224">
          <cell r="P224">
            <v>-262587155.88999999</v>
          </cell>
          <cell r="Q224" t="str">
            <v>INMU9000LINKINR LINKINRACCOUNTS PAYABLE</v>
          </cell>
        </row>
        <row r="225">
          <cell r="P225">
            <v>-8970589.2799999993</v>
          </cell>
          <cell r="Q225" t="str">
            <v xml:space="preserve">INMU9000MOTVEH  FASTINRFIXED ASSETS    </v>
          </cell>
        </row>
        <row r="226">
          <cell r="P226">
            <v>-12169548.85</v>
          </cell>
          <cell r="Q226" t="str">
            <v xml:space="preserve">INMU9000OFFEQP  FASTINRFIXED ASSETS    </v>
          </cell>
        </row>
        <row r="227">
          <cell r="P227">
            <v>-11671026.83</v>
          </cell>
          <cell r="Q227" t="str">
            <v>INMU9000OFUND   FUNDINROVERNIGHT FUNDIN</v>
          </cell>
        </row>
        <row r="228">
          <cell r="P228">
            <v>-1538985.17</v>
          </cell>
          <cell r="Q228" t="str">
            <v xml:space="preserve">INMU9000OTHAINR OTHAINROTHER ASSETS    </v>
          </cell>
        </row>
        <row r="229">
          <cell r="P229">
            <v>6936954.6699999999</v>
          </cell>
          <cell r="Q229" t="str">
            <v>INMU9000OTHLINR OTHLINROTHER LIABILITIE</v>
          </cell>
        </row>
        <row r="230">
          <cell r="P230">
            <v>-8455644.9499999993</v>
          </cell>
          <cell r="Q230" t="str">
            <v xml:space="preserve">INMU9000PREPD   OTHAINROTHER ASSETS    </v>
          </cell>
        </row>
        <row r="231">
          <cell r="P231">
            <v>-95903623</v>
          </cell>
          <cell r="Q231" t="str">
            <v xml:space="preserve">INMU9000REFDEP  OTHAINROTHER ASSETS    </v>
          </cell>
        </row>
        <row r="232">
          <cell r="P232">
            <v>484280860.55000001</v>
          </cell>
          <cell r="Q232" t="str">
            <v xml:space="preserve">INMU9000SETTCONTBNOSINRBOOK NOSTRO     </v>
          </cell>
        </row>
        <row r="233">
          <cell r="P233">
            <v>-9314794</v>
          </cell>
          <cell r="Q233" t="str">
            <v xml:space="preserve">INMU9000TAXRECL OTHAINROTHER ASSETS    </v>
          </cell>
        </row>
        <row r="234">
          <cell r="P234">
            <v>-173004</v>
          </cell>
          <cell r="Q234" t="str">
            <v>INMU9000TDSBOM  OTHLINROTHER LIABILITIE</v>
          </cell>
        </row>
        <row r="235">
          <cell r="P235">
            <v>5801</v>
          </cell>
          <cell r="Q235" t="str">
            <v>INMU9000TDSCON  OTHLINROTHER LIABILITIE</v>
          </cell>
        </row>
        <row r="236">
          <cell r="P236">
            <v>417593.4</v>
          </cell>
          <cell r="Q236" t="str">
            <v>INMU9000TDSCUST OTHLINROTHER LIABILITIE</v>
          </cell>
        </row>
        <row r="237">
          <cell r="P237">
            <v>-604533.4</v>
          </cell>
          <cell r="Q237" t="str">
            <v>INMU9000TDSDEL  OTHLINROTHER LIABILITIE</v>
          </cell>
        </row>
        <row r="238">
          <cell r="P238">
            <v>-221</v>
          </cell>
          <cell r="Q238" t="str">
            <v>INMU9000TDSFDPAYOTHLINROTHER LIABILITIE</v>
          </cell>
        </row>
        <row r="239">
          <cell r="P239">
            <v>52879.4</v>
          </cell>
          <cell r="Q239" t="str">
            <v>INMU9000TDSPROF OTHLINROTHER LIABILITIE</v>
          </cell>
        </row>
        <row r="240">
          <cell r="P240">
            <v>28051</v>
          </cell>
          <cell r="Q240" t="str">
            <v>INMU9000TDSRENT OTHLINROTHER LIABILITIE</v>
          </cell>
        </row>
        <row r="241">
          <cell r="P241">
            <v>-165067546.80000001</v>
          </cell>
          <cell r="Q241" t="str">
            <v>INMU9000TDSSEC  OTHLINROTHER LIABILITIE</v>
          </cell>
        </row>
        <row r="242">
          <cell r="P242">
            <v>299223.3</v>
          </cell>
          <cell r="Q242" t="str">
            <v>INMU9000UNPRCHQSOTHLINROTHER LIABILITIE</v>
          </cell>
        </row>
        <row r="243">
          <cell r="P243">
            <v>425093.68</v>
          </cell>
          <cell r="Q243" t="str">
            <v>INMU9000UNPRDDS OTHLINROTHER LIABILITIE</v>
          </cell>
        </row>
        <row r="244">
          <cell r="P244">
            <v>29066547.48</v>
          </cell>
          <cell r="Q244" t="str">
            <v xml:space="preserve">INMU9999PLPOINRMNT SELL DN     </v>
          </cell>
        </row>
        <row r="245">
          <cell r="P245">
            <v>603.42999999999995</v>
          </cell>
          <cell r="Q245" t="str">
            <v xml:space="preserve">INMU9999PLPOINRMNT SELL DN     </v>
          </cell>
        </row>
        <row r="246">
          <cell r="P246">
            <v>12359.39</v>
          </cell>
          <cell r="Q246" t="str">
            <v xml:space="preserve">INMU9999PLPOINRMNT SELL DN     </v>
          </cell>
        </row>
        <row r="247">
          <cell r="P247">
            <v>-168068565.06</v>
          </cell>
          <cell r="Q247" t="str">
            <v xml:space="preserve">INMU9999PLPOINRMNT SELL DN     </v>
          </cell>
        </row>
        <row r="248">
          <cell r="P248">
            <v>16.600000000000001</v>
          </cell>
          <cell r="Q248" t="str">
            <v xml:space="preserve">INMU9999PLPOINRMNT SELL DN     </v>
          </cell>
        </row>
        <row r="249">
          <cell r="P249">
            <v>-23.79</v>
          </cell>
          <cell r="Q249" t="str">
            <v xml:space="preserve">INMU9999PLPOINRMNT SELL DN     </v>
          </cell>
        </row>
        <row r="250">
          <cell r="P250">
            <v>284.35000000000002</v>
          </cell>
          <cell r="Q250" t="str">
            <v xml:space="preserve">INMU9999PLPOINRMNT SELL DN     </v>
          </cell>
        </row>
        <row r="251">
          <cell r="P251">
            <v>-1059913.8400000001</v>
          </cell>
          <cell r="Q251" t="str">
            <v xml:space="preserve">INMU9999PLPOINRMNT SELL DN     </v>
          </cell>
        </row>
        <row r="252">
          <cell r="P252">
            <v>-350.48</v>
          </cell>
          <cell r="Q252" t="str">
            <v xml:space="preserve">INMU9999PSOFINRPROF SELL OFF   </v>
          </cell>
        </row>
        <row r="253">
          <cell r="P253">
            <v>-8834</v>
          </cell>
          <cell r="Q253" t="str">
            <v xml:space="preserve">INMU9999PSOFINRPROF SELL OFF   </v>
          </cell>
        </row>
        <row r="254">
          <cell r="P254">
            <v>168242961.44999999</v>
          </cell>
          <cell r="Q254" t="str">
            <v xml:space="preserve">INMU9999PSOFINRPROF SELL OFF   </v>
          </cell>
        </row>
        <row r="255">
          <cell r="P255">
            <v>-10.85</v>
          </cell>
          <cell r="Q255" t="str">
            <v xml:space="preserve">INMU9999PSOFINRPROF SELL OFF   </v>
          </cell>
        </row>
        <row r="256">
          <cell r="P256">
            <v>23.79</v>
          </cell>
          <cell r="Q256" t="str">
            <v xml:space="preserve">INMU9999PSOFINRPROF SELL OFF   </v>
          </cell>
        </row>
        <row r="257">
          <cell r="P257">
            <v>-202.06</v>
          </cell>
          <cell r="Q257" t="str">
            <v xml:space="preserve">INMU9999PSOFINRPROF SELL OFF   </v>
          </cell>
        </row>
        <row r="258">
          <cell r="P258">
            <v>1079266</v>
          </cell>
          <cell r="Q258" t="str">
            <v xml:space="preserve">INMU9999PSOFINRPROF SELL OFF   </v>
          </cell>
        </row>
        <row r="259">
          <cell r="P259">
            <v>486000</v>
          </cell>
          <cell r="Q259" t="str">
            <v xml:space="preserve">INMU9999CAPASSETRESVINRRESERVES        </v>
          </cell>
        </row>
        <row r="260">
          <cell r="P260">
            <v>-49082</v>
          </cell>
          <cell r="Q260" t="str">
            <v xml:space="preserve">INMU9999CASHINR CASHINRCASH            </v>
          </cell>
        </row>
        <row r="261">
          <cell r="P261">
            <v>-1379543</v>
          </cell>
          <cell r="Q261" t="str">
            <v xml:space="preserve">INMU9999CCILCHGSFCRPINRFEES/COMM PAID  </v>
          </cell>
        </row>
        <row r="262">
          <cell r="P262">
            <v>61754177.170000002</v>
          </cell>
          <cell r="Q262" t="str">
            <v xml:space="preserve">INMU9999CRARRES RESVINRRESERVES        </v>
          </cell>
        </row>
        <row r="263">
          <cell r="P263">
            <v>-4393.91</v>
          </cell>
          <cell r="Q263" t="str">
            <v>INMU9999CURR    AINRINRACCR INT RECEIVA</v>
          </cell>
        </row>
        <row r="264">
          <cell r="P264">
            <v>638240.88</v>
          </cell>
          <cell r="Q264" t="str">
            <v>INMU9999CURR    INARINRACCR INTEREST IN</v>
          </cell>
        </row>
        <row r="265">
          <cell r="P265">
            <v>29881900</v>
          </cell>
          <cell r="Q265" t="str">
            <v xml:space="preserve">INMU9999GENRESV RESVINRRESERVES        </v>
          </cell>
        </row>
        <row r="266">
          <cell r="P266">
            <v>-4478741.9400000004</v>
          </cell>
          <cell r="Q266" t="str">
            <v>INMU9999GPSTLN  LOANINRLOANS &amp; ADVANCES</v>
          </cell>
        </row>
        <row r="267">
          <cell r="P267">
            <v>-81118181.579999998</v>
          </cell>
          <cell r="Q267" t="str">
            <v>INMU9999GUATINR GUATINRMEMO CONT. GUAR.</v>
          </cell>
        </row>
        <row r="268">
          <cell r="P268">
            <v>-20389177.719999999</v>
          </cell>
          <cell r="Q268" t="str">
            <v>INMU9999HLSTLN  LOANINRLOANS &amp; ADVANCES</v>
          </cell>
        </row>
        <row r="269">
          <cell r="P269">
            <v>-3519568.63</v>
          </cell>
          <cell r="Q269" t="str">
            <v>INMU9999INTREVSLINTRINRINTEREST RECEIVE</v>
          </cell>
        </row>
        <row r="270">
          <cell r="P270">
            <v>-172540.72</v>
          </cell>
          <cell r="Q270" t="str">
            <v xml:space="preserve">INMU9999INTSAVG INTPINRINTEREST PAID   </v>
          </cell>
        </row>
        <row r="271">
          <cell r="P271">
            <v>35069189.840000004</v>
          </cell>
          <cell r="Q271" t="str">
            <v xml:space="preserve">INMU9999INVFLUCTRESVINRRESERVES        </v>
          </cell>
        </row>
        <row r="272">
          <cell r="P272">
            <v>41018258.240000002</v>
          </cell>
          <cell r="Q272" t="str">
            <v>INMU9999MATFDINROTHLINROTHER LIABILITIE</v>
          </cell>
        </row>
        <row r="273">
          <cell r="P273">
            <v>42.74</v>
          </cell>
          <cell r="Q273" t="str">
            <v>INMU9999MINTINR INTZINRINT MISCELLANEOU</v>
          </cell>
        </row>
        <row r="274">
          <cell r="P274">
            <v>-514162.55</v>
          </cell>
          <cell r="Q274" t="str">
            <v>INMU9999MVSTLN  LOANINRLOANS &amp; ADVANCES</v>
          </cell>
        </row>
        <row r="275">
          <cell r="P275">
            <v>9344726.1300000008</v>
          </cell>
          <cell r="Q275" t="str">
            <v>INMU9999NOCIIS  ISUSINRINTEREST IN SUSP</v>
          </cell>
        </row>
        <row r="276">
          <cell r="P276">
            <v>107485989.87</v>
          </cell>
          <cell r="Q276" t="str">
            <v>INMU9999OFUND   FUNDINROVERNIGHT FUNDIN</v>
          </cell>
        </row>
        <row r="277">
          <cell r="P277">
            <v>193000</v>
          </cell>
          <cell r="Q277" t="str">
            <v>INMU9999PRVGINR PRVGINRPROV GEN OPERATI</v>
          </cell>
        </row>
        <row r="278">
          <cell r="P278">
            <v>453705301.82999998</v>
          </cell>
          <cell r="Q278" t="str">
            <v xml:space="preserve">INMU9999RESVINR RESVINRRESERVES        </v>
          </cell>
        </row>
        <row r="279">
          <cell r="P279">
            <v>2625999999.96</v>
          </cell>
          <cell r="Q279" t="str">
            <v xml:space="preserve">INMU9999SCAPINR SCAPINRSHARE CAPITAL   </v>
          </cell>
        </row>
        <row r="280">
          <cell r="P280">
            <v>-270889533.81999999</v>
          </cell>
          <cell r="Q280" t="str">
            <v xml:space="preserve">INMU9999SETTCONTBNOSINRBOOK NOSTRO     </v>
          </cell>
        </row>
        <row r="281">
          <cell r="P281">
            <v>103580846.2</v>
          </cell>
          <cell r="Q281" t="str">
            <v xml:space="preserve">INMU9999STATRESVRESVINRRESERVES        </v>
          </cell>
        </row>
        <row r="282">
          <cell r="P282">
            <v>34924</v>
          </cell>
          <cell r="Q282" t="str">
            <v>INMU9999VOST    INTRINRINTEREST RECEIVE</v>
          </cell>
        </row>
        <row r="283">
          <cell r="P283">
            <v>81118181.579999998</v>
          </cell>
          <cell r="Q283" t="str">
            <v>INMU999GUCONINR GUATINRMEMO CONT. GUAR.</v>
          </cell>
        </row>
        <row r="284">
          <cell r="P284">
            <v>12408</v>
          </cell>
          <cell r="Q284" t="str">
            <v>INMUALIMTOP     CURRINRCURRENT ACCOUNTS</v>
          </cell>
        </row>
        <row r="285">
          <cell r="P285">
            <v>164412.85999999999</v>
          </cell>
          <cell r="Q285" t="str">
            <v>INMUASARPOT     SAVGINRSAVINGS ACCOUNTS</v>
          </cell>
        </row>
        <row r="286">
          <cell r="P286">
            <v>66907304.170000002</v>
          </cell>
          <cell r="Q286" t="str">
            <v>INMUBARCBZW     CURRINRCURRENT ACCOUNTS</v>
          </cell>
        </row>
        <row r="287">
          <cell r="P287">
            <v>1389714.74</v>
          </cell>
          <cell r="Q287" t="str">
            <v xml:space="preserve">INMUBARCLDN     VOSTINRDUE TO BANKS    </v>
          </cell>
        </row>
        <row r="288">
          <cell r="P288">
            <v>119805.27</v>
          </cell>
          <cell r="Q288" t="str">
            <v>INMUBBBCLUB     SAVGINRSAVINGS ACCOUNTS</v>
          </cell>
        </row>
        <row r="289">
          <cell r="P289">
            <v>296960.83</v>
          </cell>
          <cell r="Q289" t="str">
            <v>INMUBBPLCGF     SAVGINRSAVINGS ACCOUNTS</v>
          </cell>
        </row>
        <row r="290">
          <cell r="P290">
            <v>1448492.58</v>
          </cell>
          <cell r="Q290" t="str">
            <v>INMUBBPLCPF     SAVGINRSAVINGS ACCOUNTS</v>
          </cell>
        </row>
        <row r="291">
          <cell r="P291">
            <v>723.63</v>
          </cell>
          <cell r="Q291" t="str">
            <v>INMUBERGERB     CURRINRCURRENT ACCOUNTS</v>
          </cell>
        </row>
        <row r="292">
          <cell r="P292">
            <v>2853587.35</v>
          </cell>
          <cell r="Q292" t="str">
            <v xml:space="preserve">INMUBOBUPLS     VOSTINRDUE TO BANKS    </v>
          </cell>
        </row>
        <row r="293">
          <cell r="P293">
            <v>98712</v>
          </cell>
          <cell r="Q293" t="str">
            <v>INMUBRITGUJ     CURRINRCURRENT ACCOUNTS</v>
          </cell>
        </row>
        <row r="294">
          <cell r="P294">
            <v>569.6</v>
          </cell>
          <cell r="Q294" t="str">
            <v>INMUCASSADN     SAVGINRSAVINGS ACCOUNTS</v>
          </cell>
        </row>
        <row r="295">
          <cell r="P295">
            <v>38656</v>
          </cell>
          <cell r="Q295" t="str">
            <v>INMUCASTIND     CURRINRCURRENT ACCOUNTS</v>
          </cell>
        </row>
        <row r="296">
          <cell r="P296">
            <v>1934895.65</v>
          </cell>
          <cell r="Q296" t="str">
            <v>INMUCHANDJJ     SAVGINRSAVINGS ACCOUNTS</v>
          </cell>
        </row>
        <row r="297">
          <cell r="P297">
            <v>8742.6</v>
          </cell>
          <cell r="Q297" t="str">
            <v>INMUCLARKEN     CURRINRCURRENT ACCOUNTS</v>
          </cell>
        </row>
        <row r="298">
          <cell r="P298">
            <v>-386.7</v>
          </cell>
          <cell r="Q298" t="str">
            <v xml:space="preserve">INMUCNRBBOM     NOSTINRNOSTRO          </v>
          </cell>
        </row>
        <row r="299">
          <cell r="P299">
            <v>697151</v>
          </cell>
          <cell r="Q299" t="str">
            <v>INMUESSELTE     CURRINRCURRENT ACCOUNTS</v>
          </cell>
        </row>
        <row r="300">
          <cell r="P300">
            <v>34.92</v>
          </cell>
          <cell r="Q300" t="str">
            <v>INMUFRANKLA     SAVGINRSAVINGS ACCOUNTS</v>
          </cell>
        </row>
        <row r="301">
          <cell r="P301">
            <v>-1130074</v>
          </cell>
          <cell r="Q301" t="str">
            <v>INMUFXBROK      BFDPINRBROKERAGE FEES P</v>
          </cell>
        </row>
        <row r="302">
          <cell r="P302">
            <v>7070.54</v>
          </cell>
          <cell r="Q302" t="str">
            <v>INMUGANDHIH     SAVGINRSAVINGS ACCOUNTS</v>
          </cell>
        </row>
        <row r="303">
          <cell r="P303">
            <v>3288.72</v>
          </cell>
          <cell r="Q303" t="str">
            <v>INMUGANDHIH     SAVGINRSAVINGS ACCOUNTS</v>
          </cell>
        </row>
        <row r="304">
          <cell r="P304">
            <v>2428.1999999999998</v>
          </cell>
          <cell r="Q304" t="str">
            <v>INMUGANESNS     SAVGINRSAVINGS ACCOUNTS</v>
          </cell>
        </row>
        <row r="305">
          <cell r="P305">
            <v>1362.8</v>
          </cell>
          <cell r="Q305" t="str">
            <v>INMUGARCHAB     SAVGINRSAVINGS ACCOUNTS</v>
          </cell>
        </row>
        <row r="306">
          <cell r="P306">
            <v>4091.28</v>
          </cell>
          <cell r="Q306" t="str">
            <v>INMUGIDWANN     SAVGINRSAVINGS ACCOUNTS</v>
          </cell>
        </row>
        <row r="307">
          <cell r="P307">
            <v>40241.79</v>
          </cell>
          <cell r="Q307" t="str">
            <v>INMUGUPTASP     SAVGINRSAVINGS ACCOUNTS</v>
          </cell>
        </row>
        <row r="308">
          <cell r="P308">
            <v>14701.67</v>
          </cell>
          <cell r="Q308" t="str">
            <v>INMUGUWALDC     SAVGINRSAVINGS ACCOUNTS</v>
          </cell>
        </row>
        <row r="309">
          <cell r="P309">
            <v>-5311924.3600000003</v>
          </cell>
          <cell r="Q309" t="str">
            <v xml:space="preserve">INMUHDFCMUM     NOSTINRNOSTRO          </v>
          </cell>
        </row>
        <row r="310">
          <cell r="P310">
            <v>-1824418.73</v>
          </cell>
          <cell r="Q310" t="str">
            <v xml:space="preserve">INMUHDFCMUM     NOSTINRNOSTRO          </v>
          </cell>
        </row>
        <row r="311">
          <cell r="P311">
            <v>-3287285088.6900001</v>
          </cell>
          <cell r="Q311" t="str">
            <v xml:space="preserve">INMUIF01        PLPOINRMNT SELL DN     </v>
          </cell>
        </row>
        <row r="312">
          <cell r="P312">
            <v>-872757.63</v>
          </cell>
          <cell r="Q312" t="str">
            <v xml:space="preserve">INMUIF01        PLPOINRMNT SELL DN     </v>
          </cell>
        </row>
        <row r="313">
          <cell r="P313">
            <v>1212013.02</v>
          </cell>
          <cell r="Q313" t="str">
            <v xml:space="preserve">INMUIF01        PLPOINRMNT SELL DN     </v>
          </cell>
        </row>
        <row r="314">
          <cell r="P314">
            <v>-6788319.1699999999</v>
          </cell>
          <cell r="Q314" t="str">
            <v xml:space="preserve">INMUIF01        PLPOINRMNT SELL DN     </v>
          </cell>
        </row>
        <row r="315">
          <cell r="P315">
            <v>-15348.27</v>
          </cell>
          <cell r="Q315" t="str">
            <v xml:space="preserve">INMUIF01        PLPOINRMNT SELL DN     </v>
          </cell>
        </row>
        <row r="316">
          <cell r="P316">
            <v>-65326808.409999996</v>
          </cell>
          <cell r="Q316" t="str">
            <v xml:space="preserve">INMUIF01        PLPOINRMNT SELL DN     </v>
          </cell>
        </row>
        <row r="317">
          <cell r="P317">
            <v>-541232.78</v>
          </cell>
          <cell r="Q317" t="str">
            <v xml:space="preserve">INMUIF01        PLPOINRMNT SELL DN     </v>
          </cell>
        </row>
        <row r="318">
          <cell r="P318">
            <v>2715290616.5</v>
          </cell>
          <cell r="Q318" t="str">
            <v xml:space="preserve">INMUIF01        PLPOINRMNT SELL DN     </v>
          </cell>
        </row>
        <row r="319">
          <cell r="P319">
            <v>1091332.5</v>
          </cell>
          <cell r="Q319" t="str">
            <v xml:space="preserve">INMUIF01        PSOFINRPROF SELL OFF   </v>
          </cell>
        </row>
        <row r="320">
          <cell r="P320">
            <v>-984337.26</v>
          </cell>
          <cell r="Q320" t="str">
            <v xml:space="preserve">INMUIF01        PSOFINRPROF SELL OFF   </v>
          </cell>
        </row>
        <row r="321">
          <cell r="P321">
            <v>6059670.3200000003</v>
          </cell>
          <cell r="Q321" t="str">
            <v xml:space="preserve">INMUIF01        PSOFINRPROF SELL OFF   </v>
          </cell>
        </row>
        <row r="322">
          <cell r="P322">
            <v>13116.44</v>
          </cell>
          <cell r="Q322" t="str">
            <v xml:space="preserve">INMUIF01        PSOFINRPROF SELL OFF   </v>
          </cell>
        </row>
        <row r="323">
          <cell r="P323">
            <v>3135.61</v>
          </cell>
          <cell r="Q323" t="str">
            <v xml:space="preserve">INMUIF01        PSOFINRPROF SELL OFF   </v>
          </cell>
        </row>
        <row r="324">
          <cell r="P324">
            <v>474172.67</v>
          </cell>
          <cell r="Q324" t="str">
            <v xml:space="preserve">INMUIF01        PSOFINRPROF SELL OFF   </v>
          </cell>
        </row>
        <row r="325">
          <cell r="P325">
            <v>126633384.42</v>
          </cell>
          <cell r="Q325" t="str">
            <v xml:space="preserve">INMUIF01        PSOFINRPROF SELL OFF   </v>
          </cell>
        </row>
        <row r="326">
          <cell r="P326">
            <v>-49288133748.029999</v>
          </cell>
          <cell r="Q326" t="str">
            <v>INMUIF01FWDPOS  CXFPINRFX PURCHASED (ME</v>
          </cell>
        </row>
        <row r="327">
          <cell r="P327">
            <v>55497473500</v>
          </cell>
          <cell r="Q327" t="str">
            <v xml:space="preserve">INMUIF01FWDPOS  CXFSINRFX SOLD (METAL) </v>
          </cell>
        </row>
        <row r="328">
          <cell r="P328">
            <v>-6209339751.9700003</v>
          </cell>
          <cell r="Q328" t="str">
            <v>INMUIF01FWDPOS  FPOKINRFORWARD POSITION</v>
          </cell>
        </row>
        <row r="329">
          <cell r="P329">
            <v>6149795174.4300003</v>
          </cell>
          <cell r="Q329" t="str">
            <v>INMUIF01FXNPV   UNFKINRFX UNREALISED NP</v>
          </cell>
        </row>
        <row r="330">
          <cell r="P330">
            <v>5652952039.8299999</v>
          </cell>
          <cell r="Q330" t="str">
            <v>INMUIF01FXREALPLFXRKINRFX REAL RESULTS-</v>
          </cell>
        </row>
        <row r="331">
          <cell r="P331">
            <v>95794113.010000005</v>
          </cell>
          <cell r="Q331" t="str">
            <v>INMUIF01OFUND   FUNDINROVERNIGHT FUNDIN</v>
          </cell>
        </row>
        <row r="332">
          <cell r="P332">
            <v>-5550764169.1499996</v>
          </cell>
          <cell r="Q332" t="str">
            <v xml:space="preserve">INMUIF01SETTCONTBNOSINRBOOK NOSTRO     </v>
          </cell>
        </row>
        <row r="333">
          <cell r="P333">
            <v>-5835610633.3900003</v>
          </cell>
          <cell r="Q333" t="str">
            <v>INMUIF01UNRLPL  FXUKINRFX U/REAL RESULT</v>
          </cell>
        </row>
        <row r="334">
          <cell r="P334">
            <v>24305043.59</v>
          </cell>
          <cell r="Q334" t="str">
            <v xml:space="preserve">INMUIM01        PLPOINRMNT SELL DN     </v>
          </cell>
        </row>
        <row r="335">
          <cell r="P335">
            <v>3636.5</v>
          </cell>
          <cell r="Q335" t="str">
            <v xml:space="preserve">INMUIM01        PLPOINRMNT SELL DN     </v>
          </cell>
        </row>
        <row r="336">
          <cell r="P336">
            <v>-24271686.399999999</v>
          </cell>
          <cell r="Q336" t="str">
            <v xml:space="preserve">INMUIM01        PLPOINRMNT SELL DN     </v>
          </cell>
        </row>
        <row r="337">
          <cell r="P337">
            <v>-13.43</v>
          </cell>
          <cell r="Q337" t="str">
            <v xml:space="preserve">INMUIM01        PSOFINRPROF SELL OFF   </v>
          </cell>
        </row>
        <row r="338">
          <cell r="P338">
            <v>203911.28</v>
          </cell>
          <cell r="Q338" t="str">
            <v xml:space="preserve">INMUIM01        PSOFINRPROF SELL OFF   </v>
          </cell>
        </row>
        <row r="339">
          <cell r="P339">
            <v>-445444.78</v>
          </cell>
          <cell r="Q339" t="str">
            <v>INMUIM01DPMF    AINRINRACCR INT RECEIVA</v>
          </cell>
        </row>
        <row r="340">
          <cell r="P340">
            <v>-1000500000</v>
          </cell>
          <cell r="Q340" t="str">
            <v>INMUIM01DPMF    DPMMINRMM DEPOSIT PLACE</v>
          </cell>
        </row>
        <row r="341">
          <cell r="P341">
            <v>5495581.7800000003</v>
          </cell>
          <cell r="Q341" t="str">
            <v>INMUIM01DPMF    INARINRACCR INTEREST IN</v>
          </cell>
        </row>
        <row r="342">
          <cell r="P342">
            <v>12357125</v>
          </cell>
          <cell r="Q342" t="str">
            <v>INMUIM01DTMF    AINPINRACCR INT PAYABLE</v>
          </cell>
        </row>
        <row r="343">
          <cell r="P343">
            <v>425700000</v>
          </cell>
          <cell r="Q343" t="str">
            <v>INMUIM01DTMF    DTMMINRDEPOSIT TAKEN MM</v>
          </cell>
        </row>
        <row r="344">
          <cell r="P344">
            <v>-54719790.229999997</v>
          </cell>
          <cell r="Q344" t="str">
            <v>INMUIM01DTMF    INAPINRACCRUED INT EXPE</v>
          </cell>
        </row>
        <row r="345">
          <cell r="P345">
            <v>52438210.450000003</v>
          </cell>
          <cell r="Q345" t="str">
            <v>INMUIM01OFUND   FUNDINROVERNIGHT FUNDIN</v>
          </cell>
        </row>
        <row r="346">
          <cell r="P346">
            <v>33280000</v>
          </cell>
          <cell r="Q346" t="str">
            <v>INMUIM01PRVNINR PRVNINRPROV INT NON-PER</v>
          </cell>
        </row>
        <row r="347">
          <cell r="P347">
            <v>530199926.24000001</v>
          </cell>
          <cell r="Q347" t="str">
            <v xml:space="preserve">INMUIM01SETTCONTBNOSINRBOOK NOSTRO     </v>
          </cell>
        </row>
        <row r="348">
          <cell r="P348">
            <v>-5170522.59</v>
          </cell>
          <cell r="Q348" t="str">
            <v xml:space="preserve">INMUIM02        PLPOINRMNT SELL DN     </v>
          </cell>
        </row>
        <row r="349">
          <cell r="P349">
            <v>-3123.9</v>
          </cell>
          <cell r="Q349" t="str">
            <v xml:space="preserve">INMUIM02        PLPOINRMNT SELL DN     </v>
          </cell>
        </row>
        <row r="350">
          <cell r="P350">
            <v>2058198.21</v>
          </cell>
          <cell r="Q350" t="str">
            <v xml:space="preserve">INMUIM02        PLPOINRMNT SELL DN     </v>
          </cell>
        </row>
        <row r="351">
          <cell r="P351">
            <v>3060542.38</v>
          </cell>
          <cell r="Q351" t="str">
            <v xml:space="preserve">INMUIM02        PLPOINRMNT SELL DN     </v>
          </cell>
        </row>
        <row r="352">
          <cell r="P352">
            <v>2566.16</v>
          </cell>
          <cell r="Q352" t="str">
            <v xml:space="preserve">INMUIM02        PSOFINRPROF SELL OFF   </v>
          </cell>
        </row>
        <row r="353">
          <cell r="P353">
            <v>419205.71</v>
          </cell>
          <cell r="Q353" t="str">
            <v xml:space="preserve">INMUIM02        PSOFINRPROF SELL OFF   </v>
          </cell>
        </row>
        <row r="354">
          <cell r="P354">
            <v>-175069.57</v>
          </cell>
          <cell r="Q354" t="str">
            <v xml:space="preserve">INMUIM02        PSOFINRPROF SELL OFF   </v>
          </cell>
        </row>
        <row r="355">
          <cell r="P355">
            <v>-223386.29</v>
          </cell>
          <cell r="Q355" t="str">
            <v>INMUIM02DPMF    AINRINRACCR INT RECEIVA</v>
          </cell>
        </row>
        <row r="356">
          <cell r="P356">
            <v>-33280000</v>
          </cell>
          <cell r="Q356" t="str">
            <v>INMUIM02DPMF    DPMMINRMM DEPOSIT PLACE</v>
          </cell>
        </row>
        <row r="357">
          <cell r="P357">
            <v>3063501.15</v>
          </cell>
          <cell r="Q357" t="str">
            <v>INMUIM02DPMF    INARINRACCR INTEREST IN</v>
          </cell>
        </row>
        <row r="358">
          <cell r="P358">
            <v>1386759.5</v>
          </cell>
          <cell r="Q358" t="str">
            <v>INMUIM02DTMF    AINPINRACCR INT PAYABLE</v>
          </cell>
        </row>
        <row r="359">
          <cell r="P359">
            <v>172280651.55000001</v>
          </cell>
          <cell r="Q359" t="str">
            <v>INMUIM02DTMF    DTMMINRDEPOSIT TAKEN MM</v>
          </cell>
        </row>
        <row r="360">
          <cell r="P360">
            <v>-9614224.1799999997</v>
          </cell>
          <cell r="Q360" t="str">
            <v>INMUIM02DTMF    INAPINRACCRUED INT EXPE</v>
          </cell>
        </row>
        <row r="361">
          <cell r="P361">
            <v>78032.98</v>
          </cell>
          <cell r="Q361" t="str">
            <v>INMUIM02INTINC  INTRINRINTEREST RECEIVE</v>
          </cell>
        </row>
        <row r="362">
          <cell r="P362">
            <v>8178048.21</v>
          </cell>
          <cell r="Q362" t="str">
            <v>INMUIM02OFUND   FUNDINROVERNIGHT FUNDIN</v>
          </cell>
        </row>
        <row r="363">
          <cell r="P363">
            <v>-142061179.31999999</v>
          </cell>
          <cell r="Q363" t="str">
            <v xml:space="preserve">INMUIM02SETTCONTBNOSINRBOOK NOSTRO     </v>
          </cell>
        </row>
        <row r="364">
          <cell r="P364">
            <v>109700</v>
          </cell>
          <cell r="Q364" t="str">
            <v>INMUINFINIT     CURRINRCURRENT ACCOUNTS</v>
          </cell>
        </row>
        <row r="365">
          <cell r="P365">
            <v>7243264</v>
          </cell>
          <cell r="Q365" t="str">
            <v>INMUINTONTAXRFNDINTZINRINT MISCELLANEOU</v>
          </cell>
        </row>
        <row r="366">
          <cell r="P366">
            <v>237137</v>
          </cell>
          <cell r="Q366" t="str">
            <v>INMUINTRBIBAL   INTZINRINT MISCELLANEOU</v>
          </cell>
        </row>
        <row r="367">
          <cell r="P367">
            <v>8930.83</v>
          </cell>
          <cell r="Q367" t="str">
            <v>INMUJAINMUK     SAVGINRSAVINGS ACCOUNTS</v>
          </cell>
        </row>
        <row r="368">
          <cell r="P368">
            <v>1187626.1000000001</v>
          </cell>
          <cell r="Q368" t="str">
            <v>INMUJETAIRW     CURRINRCURRENT ACCOUNTS</v>
          </cell>
        </row>
        <row r="369">
          <cell r="P369">
            <v>178652.14</v>
          </cell>
          <cell r="Q369" t="str">
            <v>INMUJISCOCO     CURRINRCURRENT ACCOUNTS</v>
          </cell>
        </row>
        <row r="370">
          <cell r="P370">
            <v>1737390</v>
          </cell>
          <cell r="Q370" t="str">
            <v>INMUJVIC        JVPLINRJOINT VENTURE PL</v>
          </cell>
        </row>
        <row r="371">
          <cell r="P371">
            <v>-9231.0400000000009</v>
          </cell>
          <cell r="Q371" t="str">
            <v xml:space="preserve">INMUJVIC        PLPOINRMNT SELL DN     </v>
          </cell>
        </row>
        <row r="372">
          <cell r="P372">
            <v>9733.31</v>
          </cell>
          <cell r="Q372" t="str">
            <v xml:space="preserve">INMUJVIC        PLPOINRMNT SELL DN     </v>
          </cell>
        </row>
        <row r="373">
          <cell r="P373">
            <v>-9733.31</v>
          </cell>
          <cell r="Q373" t="str">
            <v xml:space="preserve">INMUJVIC        PSOFINRPROF SELL OFF   </v>
          </cell>
        </row>
        <row r="374">
          <cell r="P374">
            <v>21404.03</v>
          </cell>
          <cell r="Q374" t="str">
            <v>INMUJVICOFUND   FUNDINROVERNIGHT FUNDIN</v>
          </cell>
        </row>
        <row r="375">
          <cell r="P375">
            <v>-1749562.99</v>
          </cell>
          <cell r="Q375" t="str">
            <v xml:space="preserve">INMUJVICSETTCONTBNOSINRBOOK NOSTRO     </v>
          </cell>
        </row>
        <row r="376">
          <cell r="P376">
            <v>-1737390</v>
          </cell>
          <cell r="Q376" t="str">
            <v>INMUJVIN        JVPLINRJOINT VENTURE PL</v>
          </cell>
        </row>
        <row r="377">
          <cell r="P377">
            <v>9231.0400000000009</v>
          </cell>
          <cell r="Q377" t="str">
            <v xml:space="preserve">INMUJVIN        PLPOINRMNT SELL DN     </v>
          </cell>
        </row>
        <row r="378">
          <cell r="P378">
            <v>-9733.31</v>
          </cell>
          <cell r="Q378" t="str">
            <v xml:space="preserve">INMUJVIN        PLPOINRMNT SELL DN     </v>
          </cell>
        </row>
        <row r="379">
          <cell r="P379">
            <v>9733.31</v>
          </cell>
          <cell r="Q379" t="str">
            <v xml:space="preserve">INMUJVIN        PSOFINRPROF SELL OFF   </v>
          </cell>
        </row>
        <row r="380">
          <cell r="P380">
            <v>-21404.03</v>
          </cell>
          <cell r="Q380" t="str">
            <v>INMUJVINOFUND   FUNDINROVERNIGHT FUNDIN</v>
          </cell>
        </row>
        <row r="381">
          <cell r="P381">
            <v>1749562.99</v>
          </cell>
          <cell r="Q381" t="str">
            <v xml:space="preserve">INMUJVINSETTCONTBNOSINRBOOK NOSTRO     </v>
          </cell>
        </row>
        <row r="382">
          <cell r="P382">
            <v>71901.42</v>
          </cell>
          <cell r="Q382" t="str">
            <v>INMUJVSLCOM     CURRINRCURRENT ACCOUNTS</v>
          </cell>
        </row>
        <row r="383">
          <cell r="P383">
            <v>3191.92</v>
          </cell>
          <cell r="Q383" t="str">
            <v>INMUKAPOORC     SAVGINRSAVINGS ACCOUNTS</v>
          </cell>
        </row>
        <row r="384">
          <cell r="P384">
            <v>13670.62</v>
          </cell>
          <cell r="Q384" t="str">
            <v>INMUKARAMCH     SAVGINRSAVINGS ACCOUNTS</v>
          </cell>
        </row>
        <row r="385">
          <cell r="P385">
            <v>0.12</v>
          </cell>
          <cell r="Q385" t="str">
            <v>INMUKSINVES     CURRINRCURRENT ACCOUNTS</v>
          </cell>
        </row>
        <row r="386">
          <cell r="P386">
            <v>56029.2</v>
          </cell>
          <cell r="Q386" t="str">
            <v>INMUMALKART     SAVGINRSAVINGS ACCOUNTS</v>
          </cell>
        </row>
        <row r="387">
          <cell r="P387">
            <v>-4046500</v>
          </cell>
          <cell r="Q387" t="str">
            <v>INMUMMBROK      BFDPINRBROKERAGE FEES P</v>
          </cell>
        </row>
        <row r="388">
          <cell r="P388">
            <v>1487.57</v>
          </cell>
          <cell r="Q388" t="str">
            <v>INMUMOHCARP     CURRINRCURRENT ACCOUNTS</v>
          </cell>
        </row>
        <row r="389">
          <cell r="P389">
            <v>6703.54</v>
          </cell>
          <cell r="Q389" t="str">
            <v>INMUNACAMOO     CURRINRCURRENT ACCOUNTS</v>
          </cell>
        </row>
        <row r="390">
          <cell r="P390">
            <v>5059.87</v>
          </cell>
          <cell r="Q390" t="str">
            <v>INMUNAWANIN     SAVGINRSAVINGS ACCOUNTS</v>
          </cell>
        </row>
        <row r="391">
          <cell r="P391">
            <v>-9164443.0700000003</v>
          </cell>
          <cell r="Q391" t="str">
            <v>INMUNOCILCO     CURRINRCURRENT ACCOUNTS</v>
          </cell>
        </row>
        <row r="392">
          <cell r="P392">
            <v>-1059330.08</v>
          </cell>
          <cell r="Q392" t="str">
            <v>INMUNOSTINT     INTZINRINT MISCELLANEOU</v>
          </cell>
        </row>
        <row r="393">
          <cell r="P393">
            <v>7981.72</v>
          </cell>
          <cell r="Q393" t="str">
            <v>INMUNVEXPOR     CURRINRCURRENT ACCOUNTS</v>
          </cell>
        </row>
        <row r="394">
          <cell r="P394">
            <v>67494.66</v>
          </cell>
          <cell r="Q394" t="str">
            <v>INMUPAGARMJ     SAVGINRSAVINGS ACCOUNTS</v>
          </cell>
        </row>
        <row r="395">
          <cell r="P395">
            <v>7383.18</v>
          </cell>
          <cell r="Q395" t="str">
            <v>INMUPATELSG     SAVGINRSAVINGS ACCOUNTS</v>
          </cell>
        </row>
        <row r="396">
          <cell r="P396">
            <v>1528.64</v>
          </cell>
          <cell r="Q396" t="str">
            <v>INMUPOPATPC     SAVGINRSAVINGS ACCOUNTS</v>
          </cell>
        </row>
        <row r="397">
          <cell r="P397">
            <v>104.15</v>
          </cell>
          <cell r="Q397" t="str">
            <v>INMUPUNJAMJ     SAVGINRSAVINGS ACCOUNTS</v>
          </cell>
        </row>
        <row r="398">
          <cell r="P398">
            <v>8000.95</v>
          </cell>
          <cell r="Q398" t="str">
            <v>INMURAMANPR     SAVGINRSAVINGS ACCOUNTS</v>
          </cell>
        </row>
        <row r="399">
          <cell r="P399">
            <v>40658</v>
          </cell>
          <cell r="Q399" t="str">
            <v>INMURAOBULU     SAVGINRSAVINGS ACCOUNTS</v>
          </cell>
        </row>
        <row r="400">
          <cell r="P400">
            <v>2199.06</v>
          </cell>
          <cell r="Q400" t="str">
            <v>INMURAONLPP     SAVGINRSAVINGS ACCOUNTS</v>
          </cell>
        </row>
        <row r="401">
          <cell r="P401">
            <v>-40690951.590000004</v>
          </cell>
          <cell r="Q401" t="str">
            <v xml:space="preserve">INMURBISBOM     NOSTINRNOSTRO          </v>
          </cell>
        </row>
        <row r="402">
          <cell r="P402">
            <v>4550</v>
          </cell>
          <cell r="Q402" t="str">
            <v>INMURELPETR     CURRINRCURRENT ACCOUNTS</v>
          </cell>
        </row>
        <row r="403">
          <cell r="P403">
            <v>1346257.1</v>
          </cell>
          <cell r="Q403" t="str">
            <v xml:space="preserve">INMUSCBLBOM     NOSTINRNOSTRO          </v>
          </cell>
        </row>
        <row r="404">
          <cell r="P404">
            <v>571872.19999999995</v>
          </cell>
          <cell r="Q404" t="str">
            <v xml:space="preserve">INMUSETLCHGS    FCRPINRFEES/COMM PAID  </v>
          </cell>
        </row>
        <row r="405">
          <cell r="P405">
            <v>-3217815442.8000002</v>
          </cell>
          <cell r="Q405" t="str">
            <v>INMUSETTCONT    BNCOINRBOOK NOSTRO CONT</v>
          </cell>
        </row>
        <row r="406">
          <cell r="P406">
            <v>-1153598.6000000001</v>
          </cell>
          <cell r="Q406" t="str">
            <v xml:space="preserve">INMUSETTCONT    BNOSINRBOOK NOSTRO     </v>
          </cell>
        </row>
        <row r="407">
          <cell r="P407">
            <v>33</v>
          </cell>
          <cell r="Q407" t="str">
            <v>INMUSHAHSOB     SAVGINRSAVINGS ACCOUNTS</v>
          </cell>
        </row>
        <row r="408">
          <cell r="P408">
            <v>1248.07</v>
          </cell>
          <cell r="Q408" t="str">
            <v>INMUSINGHMP     SAVGINRSAVINGS ACCOUNTS</v>
          </cell>
        </row>
        <row r="409">
          <cell r="P409">
            <v>24900</v>
          </cell>
          <cell r="Q409" t="str">
            <v>INMUSPICPET     CURRINRCURRENT ACCOUNTS</v>
          </cell>
        </row>
        <row r="410">
          <cell r="P410">
            <v>1.71</v>
          </cell>
          <cell r="Q410" t="str">
            <v xml:space="preserve">INMUSPOTPOS     SPOSINRSPOT POSITION   </v>
          </cell>
        </row>
        <row r="411">
          <cell r="P411">
            <v>146221.70000000001</v>
          </cell>
          <cell r="Q411" t="str">
            <v>INMUSUNNYBH     CURRINRCURRENT ACCOUNTS</v>
          </cell>
        </row>
        <row r="412">
          <cell r="P412">
            <v>162355.31</v>
          </cell>
          <cell r="Q412" t="str">
            <v>INMUSUREWIN     CURRINRCURRENT ACCOUNTS</v>
          </cell>
        </row>
        <row r="413">
          <cell r="P413">
            <v>7150.59</v>
          </cell>
          <cell r="Q413" t="str">
            <v>INMUTANDEMF     CURRINRCURRENT ACCOUNTS</v>
          </cell>
        </row>
        <row r="414">
          <cell r="P414">
            <v>141574.65</v>
          </cell>
          <cell r="Q414" t="str">
            <v>INMUTATAPET     CURRINRCURRENT ACCOUNTS</v>
          </cell>
        </row>
        <row r="415">
          <cell r="P415">
            <v>11208.81</v>
          </cell>
          <cell r="Q415" t="str">
            <v>INMUTEWANIR     SAVGINRSAVINGS ACCOUNTS</v>
          </cell>
        </row>
        <row r="416">
          <cell r="P416">
            <v>37.51</v>
          </cell>
          <cell r="Q416" t="str">
            <v>INMUTHOMASX     SAVGINRSAVINGS ACCOUNTS</v>
          </cell>
        </row>
        <row r="417">
          <cell r="P417">
            <v>3282.88</v>
          </cell>
          <cell r="Q417" t="str">
            <v>INMUVARDHAN     SAVGINRSAVINGS ACCOUNTS</v>
          </cell>
        </row>
        <row r="418">
          <cell r="P418">
            <v>223286.39999999999</v>
          </cell>
          <cell r="Q418" t="str">
            <v>INMUVASWARJ     SAVGINRSAVINGS ACCOUNTS</v>
          </cell>
        </row>
        <row r="419">
          <cell r="P419">
            <v>-847862.27</v>
          </cell>
          <cell r="Q419" t="str">
            <v>INMUWATCOCO     CURRINRCURRENT ACCOUNTS</v>
          </cell>
        </row>
        <row r="420">
          <cell r="P420">
            <v>103566.39999999999</v>
          </cell>
          <cell r="Q420" t="str">
            <v>INMUWOCKHAD     CURRINRCURRENT ACCOUNTS</v>
          </cell>
        </row>
        <row r="421">
          <cell r="P421">
            <v>323651544</v>
          </cell>
          <cell r="Q421" t="str">
            <v xml:space="preserve">INMU7401PLPOJPYMNT SELL DN     </v>
          </cell>
        </row>
        <row r="422">
          <cell r="P422">
            <v>-323655543</v>
          </cell>
          <cell r="Q422" t="str">
            <v xml:space="preserve">INMU7401PLPOJPYMNT SELL DN     </v>
          </cell>
        </row>
        <row r="423">
          <cell r="P423">
            <v>2876</v>
          </cell>
          <cell r="Q423" t="str">
            <v xml:space="preserve">INMU7401PSOFJPYPROF SELL OFF   </v>
          </cell>
        </row>
        <row r="424">
          <cell r="P424">
            <v>-5650</v>
          </cell>
          <cell r="Q424" t="str">
            <v xml:space="preserve">INMU7401SETTCONTBNOSJPYBOOK NOSTRO     </v>
          </cell>
        </row>
        <row r="425">
          <cell r="P425">
            <v>4244635993</v>
          </cell>
          <cell r="Q425" t="str">
            <v>INMU7401SWAPTRD CCCAJPYCONTRA CONT ASSE</v>
          </cell>
        </row>
        <row r="426">
          <cell r="P426">
            <v>-4244635993</v>
          </cell>
          <cell r="Q426" t="str">
            <v>INMU7401SWAPTRD CCCLJPYCONTRA CONT LIAB</v>
          </cell>
        </row>
        <row r="427">
          <cell r="P427">
            <v>4244635993</v>
          </cell>
          <cell r="Q427" t="str">
            <v>INMU7401SWAPTRD SWAMJPYSWAP NOTIONAL RE</v>
          </cell>
        </row>
        <row r="428">
          <cell r="P428">
            <v>-4244635993</v>
          </cell>
          <cell r="Q428" t="str">
            <v>INMU7401SWAPTRD SWARJPYSWAP NOTIONAL PA</v>
          </cell>
        </row>
        <row r="429">
          <cell r="P429">
            <v>-323645894</v>
          </cell>
          <cell r="Q429" t="str">
            <v xml:space="preserve">INMU7401SWAPTRD SWFEJPYSWAP FEE        </v>
          </cell>
        </row>
        <row r="430">
          <cell r="P430">
            <v>970937682</v>
          </cell>
          <cell r="Q430" t="str">
            <v>INMU7401SWAPTRD SWRKJPYREALISED PL - SW</v>
          </cell>
        </row>
        <row r="431">
          <cell r="P431">
            <v>-4242274686</v>
          </cell>
          <cell r="Q431" t="str">
            <v xml:space="preserve">INMU7401SWAPTRD SWTAJPYMTMREVAL P&amp;L BS </v>
          </cell>
        </row>
        <row r="432">
          <cell r="P432">
            <v>-222300</v>
          </cell>
          <cell r="Q432" t="str">
            <v xml:space="preserve">INMU7401SWAPTRD SWTBJPYACCRUED INT REC </v>
          </cell>
        </row>
        <row r="433">
          <cell r="P433">
            <v>222300</v>
          </cell>
          <cell r="Q433" t="str">
            <v xml:space="preserve">INMU7401SWAPTRD SWTCJPYACCRUED INT PAY </v>
          </cell>
        </row>
        <row r="434">
          <cell r="P434">
            <v>4242284335</v>
          </cell>
          <cell r="Q434" t="str">
            <v>INMU7401SWAPTRD SWTLJPYSWAP MTM-EXTERNA</v>
          </cell>
        </row>
        <row r="435">
          <cell r="P435">
            <v>-561410539</v>
          </cell>
          <cell r="Q435" t="str">
            <v>INMU7401SWAPTRD SWTPJPYACCRUED INT EXPE</v>
          </cell>
        </row>
        <row r="436">
          <cell r="P436">
            <v>424322</v>
          </cell>
          <cell r="Q436" t="str">
            <v>INMU7401SWAPTRD SWTRJPYACCRUED INTEREST</v>
          </cell>
        </row>
        <row r="437">
          <cell r="P437">
            <v>-86308447</v>
          </cell>
          <cell r="Q437" t="str">
            <v xml:space="preserve">INMU7401SWAPTRD SWTUJPYMTM REVALUATION </v>
          </cell>
        </row>
        <row r="438">
          <cell r="P438">
            <v>2358600000</v>
          </cell>
          <cell r="Q438" t="str">
            <v>INMU7402SWAPTRD CCCAJPYCONTRA CONT ASSE</v>
          </cell>
        </row>
        <row r="439">
          <cell r="P439">
            <v>-2358600000</v>
          </cell>
          <cell r="Q439" t="str">
            <v>INMU7402SWAPTRD CCCLJPYCONTRA CONT LIAB</v>
          </cell>
        </row>
        <row r="440">
          <cell r="P440">
            <v>2358600000</v>
          </cell>
          <cell r="Q440" t="str">
            <v>INMU7402SWAPTRD SWAMJPYSWAP NOTIONAL RE</v>
          </cell>
        </row>
        <row r="441">
          <cell r="P441">
            <v>-2358600000</v>
          </cell>
          <cell r="Q441" t="str">
            <v>INMU7402SWAPTRD SWARJPYSWAP NOTIONAL PA</v>
          </cell>
        </row>
        <row r="442">
          <cell r="P442">
            <v>-2504641198</v>
          </cell>
          <cell r="Q442" t="str">
            <v xml:space="preserve">INMU7402SWAPTRD SWTAJPYMTMREVAL P&amp;L BS </v>
          </cell>
        </row>
        <row r="443">
          <cell r="P443">
            <v>-11314818</v>
          </cell>
          <cell r="Q443" t="str">
            <v xml:space="preserve">INMU7402SWAPTRD SWTBJPYACCRUED INT REC </v>
          </cell>
        </row>
        <row r="444">
          <cell r="P444">
            <v>11314818</v>
          </cell>
          <cell r="Q444" t="str">
            <v xml:space="preserve">INMU7402SWAPTRD SWTCJPYACCRUED INT PAY </v>
          </cell>
        </row>
        <row r="445">
          <cell r="P445">
            <v>2504641198</v>
          </cell>
          <cell r="Q445" t="str">
            <v>INMU7402SWAPTRD SWTLJPYSWAP MTM-EXTERNA</v>
          </cell>
        </row>
        <row r="446">
          <cell r="P446">
            <v>-11314818</v>
          </cell>
          <cell r="Q446" t="str">
            <v>INMU7402SWAPTRD SWTPJPYACCRUED INT EXPE</v>
          </cell>
        </row>
        <row r="447">
          <cell r="P447">
            <v>11314818</v>
          </cell>
          <cell r="Q447" t="str">
            <v>INMU7402SWAPTRD SWTRJPYACCRUED INTEREST</v>
          </cell>
        </row>
        <row r="448">
          <cell r="P448">
            <v>-3074635993</v>
          </cell>
          <cell r="Q448" t="str">
            <v>INMU7404SWAPTRD CCCLJPYCONTRA CONT LIAB</v>
          </cell>
        </row>
        <row r="449">
          <cell r="P449">
            <v>3074635993</v>
          </cell>
          <cell r="Q449" t="str">
            <v>INMU7404SWAPTRD SWAMJPYSWAP NOTIONAL RE</v>
          </cell>
        </row>
        <row r="450">
          <cell r="P450">
            <v>-970937682</v>
          </cell>
          <cell r="Q450" t="str">
            <v>INMU7404SWAPTRD SWRKJPYREALISED PL - SW</v>
          </cell>
        </row>
        <row r="451">
          <cell r="P451">
            <v>-2988533878</v>
          </cell>
          <cell r="Q451" t="str">
            <v xml:space="preserve">INMU7404SWAPTRD SWTAJPYMTMREVAL P&amp;L BS </v>
          </cell>
        </row>
        <row r="452">
          <cell r="P452">
            <v>-83701524</v>
          </cell>
          <cell r="Q452" t="str">
            <v xml:space="preserve">INMU7404SWAPTRD SWTBJPYACCRUED INT REC </v>
          </cell>
        </row>
        <row r="453">
          <cell r="P453">
            <v>3072235402</v>
          </cell>
          <cell r="Q453" t="str">
            <v>INMU7404SWAPTRD SWTLJPYSWAP MTM-EXTERNA</v>
          </cell>
        </row>
        <row r="454">
          <cell r="P454">
            <v>968333635</v>
          </cell>
          <cell r="Q454" t="str">
            <v>INMU7404SWAPTRD SWTRJPYACCRUED INTEREST</v>
          </cell>
        </row>
        <row r="455">
          <cell r="P455">
            <v>2604047</v>
          </cell>
          <cell r="Q455" t="str">
            <v xml:space="preserve">INMU7404SWAPTRD SWTUJPYMTM REVALUATION </v>
          </cell>
        </row>
        <row r="456">
          <cell r="P456">
            <v>-60</v>
          </cell>
          <cell r="Q456" t="str">
            <v xml:space="preserve">INMU9999PLPOJPYMNT SELL DN     </v>
          </cell>
        </row>
        <row r="457">
          <cell r="P457">
            <v>60</v>
          </cell>
          <cell r="Q457" t="str">
            <v xml:space="preserve">INMU9999PLPOJPYMNT SELL DN     </v>
          </cell>
        </row>
        <row r="458">
          <cell r="P458">
            <v>-60</v>
          </cell>
          <cell r="Q458" t="str">
            <v xml:space="preserve">INMU9999PSOFJPYPROF SELL OFF   </v>
          </cell>
        </row>
        <row r="459">
          <cell r="P459">
            <v>-500</v>
          </cell>
          <cell r="Q459" t="str">
            <v xml:space="preserve">INMU9999CASHJPY CASHJPYCASH            </v>
          </cell>
        </row>
        <row r="460">
          <cell r="P460">
            <v>60</v>
          </cell>
          <cell r="Q460" t="str">
            <v>INMU9999MINTJPY INTZJPYINT MISCELLANEOU</v>
          </cell>
        </row>
        <row r="461">
          <cell r="P461">
            <v>3491772132</v>
          </cell>
          <cell r="Q461" t="str">
            <v xml:space="preserve">INMU9999SETTCONTBNOSJPYBOOK NOSTRO     </v>
          </cell>
        </row>
        <row r="462">
          <cell r="P462">
            <v>-2120438</v>
          </cell>
          <cell r="Q462" t="str">
            <v xml:space="preserve">INMUBOTKTKO     NOSTJPYNOSTRO          </v>
          </cell>
        </row>
        <row r="463">
          <cell r="P463">
            <v>-320629534</v>
          </cell>
          <cell r="Q463" t="str">
            <v xml:space="preserve">INMUIF01        PLPOJPYMNT SELL DN     </v>
          </cell>
        </row>
        <row r="464">
          <cell r="P464">
            <v>324177909</v>
          </cell>
          <cell r="Q464" t="str">
            <v xml:space="preserve">INMUIF01        PLPOJPYMNT SELL DN     </v>
          </cell>
        </row>
        <row r="465">
          <cell r="P465">
            <v>-143608</v>
          </cell>
          <cell r="Q465" t="str">
            <v xml:space="preserve">INMUIF01        PSOFJPYPROF SELL OFF   </v>
          </cell>
        </row>
        <row r="466">
          <cell r="P466">
            <v>-2589167152</v>
          </cell>
          <cell r="Q466" t="str">
            <v>INMUIF01FONLJPY FONLJPYF&amp;O BOUGHT NOTIO</v>
          </cell>
        </row>
        <row r="467">
          <cell r="P467">
            <v>2589167152</v>
          </cell>
          <cell r="Q467" t="str">
            <v>INMUIF01FONSJPY FONSJPYF&amp;O SOLD NOTIONA</v>
          </cell>
        </row>
        <row r="468">
          <cell r="P468">
            <v>-1970352920</v>
          </cell>
          <cell r="Q468" t="str">
            <v>INMUIF01FWDPOS  CXFPJPYFX PURCHASED (ME</v>
          </cell>
        </row>
        <row r="469">
          <cell r="P469">
            <v>1972319321</v>
          </cell>
          <cell r="Q469" t="str">
            <v xml:space="preserve">INMUIF01FWDPOS  CXFSJPYFX SOLD (METAL) </v>
          </cell>
        </row>
        <row r="470">
          <cell r="P470">
            <v>-1966401</v>
          </cell>
          <cell r="Q470" t="str">
            <v>INMUIF01FWDPOS  FPOKJPYFORWARD POSITION</v>
          </cell>
        </row>
        <row r="471">
          <cell r="P471">
            <v>-1433087</v>
          </cell>
          <cell r="Q471" t="str">
            <v>INMUIF01FXNPV   UNFKJPYFX UNREALISED NP</v>
          </cell>
        </row>
        <row r="472">
          <cell r="P472">
            <v>-5392944</v>
          </cell>
          <cell r="Q472" t="str">
            <v>INMUIF01FXREALPLFXRKJPYFX REAL RESULTS-</v>
          </cell>
        </row>
        <row r="473">
          <cell r="P473">
            <v>-24275</v>
          </cell>
          <cell r="Q473" t="str">
            <v xml:space="preserve">INMUIF01OPTNPRM OPPMJPYOPTION PREMIUM  </v>
          </cell>
        </row>
        <row r="474">
          <cell r="P474">
            <v>1284112</v>
          </cell>
          <cell r="Q474" t="str">
            <v xml:space="preserve">INMUIF01SETTCONTBNOSJPYBOOK NOSTRO     </v>
          </cell>
        </row>
        <row r="475">
          <cell r="P475">
            <v>2161427</v>
          </cell>
          <cell r="Q475" t="str">
            <v>INMUIF01UNRLPL  FXUKJPYFX U/REAL RESULT</v>
          </cell>
        </row>
        <row r="476">
          <cell r="P476">
            <v>60</v>
          </cell>
          <cell r="Q476" t="str">
            <v xml:space="preserve">INMUIM01        PLPOJPYMNT SELL DN     </v>
          </cell>
        </row>
        <row r="477">
          <cell r="P477">
            <v>-60</v>
          </cell>
          <cell r="Q477" t="str">
            <v xml:space="preserve">INMUIM01        PLPOJPYMNT SELL DN     </v>
          </cell>
        </row>
        <row r="478">
          <cell r="P478">
            <v>-3489651194</v>
          </cell>
          <cell r="Q478" t="str">
            <v>INMUSETTCONT    BNCOJPYBOOK NOSTRO CONT</v>
          </cell>
        </row>
        <row r="479">
          <cell r="P479">
            <v>9.15</v>
          </cell>
          <cell r="Q479" t="str">
            <v xml:space="preserve">INMU9999PLPOSGDMNT SELL DN     </v>
          </cell>
        </row>
        <row r="480">
          <cell r="P480">
            <v>-10.48</v>
          </cell>
          <cell r="Q480" t="str">
            <v xml:space="preserve">INMU9999PLPOSGDMNT SELL DN     </v>
          </cell>
        </row>
        <row r="481">
          <cell r="P481">
            <v>7.49</v>
          </cell>
          <cell r="Q481" t="str">
            <v xml:space="preserve">INMU9999PSOFSGDPROF SELL OFF   </v>
          </cell>
        </row>
        <row r="482">
          <cell r="P482">
            <v>-1463</v>
          </cell>
          <cell r="Q482" t="str">
            <v xml:space="preserve">INMU9999CASHSGD CASHSGDCASH            </v>
          </cell>
        </row>
        <row r="483">
          <cell r="P483">
            <v>-7.49</v>
          </cell>
          <cell r="Q483" t="str">
            <v>INMU9999OFUND   FUNDSGDOVERNIGHT FUNDIN</v>
          </cell>
        </row>
        <row r="484">
          <cell r="P484">
            <v>0.13</v>
          </cell>
          <cell r="Q484" t="str">
            <v xml:space="preserve">INMU9999SETTCONTBNOSSGDBOOK NOSTRO     </v>
          </cell>
        </row>
        <row r="485">
          <cell r="P485">
            <v>-18547.34</v>
          </cell>
          <cell r="Q485" t="str">
            <v xml:space="preserve">INMUIF01        PLPOSGDMNT SELL DN     </v>
          </cell>
        </row>
        <row r="486">
          <cell r="P486">
            <v>20011.669999999998</v>
          </cell>
          <cell r="Q486" t="str">
            <v xml:space="preserve">INMUIF01        PLPOSGDMNT SELL DN     </v>
          </cell>
        </row>
        <row r="487">
          <cell r="P487">
            <v>-17493.490000000002</v>
          </cell>
          <cell r="Q487" t="str">
            <v xml:space="preserve">INMUIF01        PSOFSGDPROF SELL OFF   </v>
          </cell>
        </row>
        <row r="488">
          <cell r="P488">
            <v>17486</v>
          </cell>
          <cell r="Q488" t="str">
            <v>INMUIF01FXREALPLFXRKSGDFX REAL RESULTS-</v>
          </cell>
        </row>
        <row r="489">
          <cell r="P489">
            <v>7.49</v>
          </cell>
          <cell r="Q489" t="str">
            <v>INMUIF01OFUND   FUNDSGDOVERNIGHT FUNDIN</v>
          </cell>
        </row>
        <row r="490">
          <cell r="P490">
            <v>-1464.33</v>
          </cell>
          <cell r="Q490" t="str">
            <v xml:space="preserve">INMUIF01SETTCONTBNOSSGDBOOK NOSTRO     </v>
          </cell>
        </row>
        <row r="491">
          <cell r="P491">
            <v>1464.2</v>
          </cell>
          <cell r="Q491" t="str">
            <v>INMUSETTCONT    BNCOSGDBOOK NOSTRO CONT</v>
          </cell>
        </row>
        <row r="492">
          <cell r="P492">
            <v>-22018648.530000001</v>
          </cell>
          <cell r="Q492" t="str">
            <v xml:space="preserve">INMU7401PLPOUSDMNT SELL DN     </v>
          </cell>
        </row>
        <row r="493">
          <cell r="P493">
            <v>21207224.25</v>
          </cell>
          <cell r="Q493" t="str">
            <v xml:space="preserve">INMU7401PLPOUSDMNT SELL DN     </v>
          </cell>
        </row>
        <row r="494">
          <cell r="P494">
            <v>30967398.329999998</v>
          </cell>
          <cell r="Q494" t="str">
            <v xml:space="preserve">INMU7401PSOFUSDPROF SELL OFF   </v>
          </cell>
        </row>
        <row r="495">
          <cell r="P495">
            <v>335556.23</v>
          </cell>
          <cell r="Q495" t="str">
            <v>INMU7401OFUND   FUNDUSDOVERNIGHT FUNDIN</v>
          </cell>
        </row>
        <row r="496">
          <cell r="P496">
            <v>-117291707.42</v>
          </cell>
          <cell r="Q496" t="str">
            <v xml:space="preserve">INMU7401SETTCONTBNOSUSDBOOK NOSTRO     </v>
          </cell>
        </row>
        <row r="497">
          <cell r="P497">
            <v>578435334.61000001</v>
          </cell>
          <cell r="Q497" t="str">
            <v>INMU7401SWAPTRD CCCAUSDCONTRA CONT ASSE</v>
          </cell>
        </row>
        <row r="498">
          <cell r="P498">
            <v>-600704849.5</v>
          </cell>
          <cell r="Q498" t="str">
            <v>INMU7401SWAPTRD CCCLUSDCONTRA CONT LIAB</v>
          </cell>
        </row>
        <row r="499">
          <cell r="P499">
            <v>31647000</v>
          </cell>
          <cell r="Q499" t="str">
            <v xml:space="preserve">INMU7401SWAPTRD ETFEUSDEARLY TERM FEE  </v>
          </cell>
        </row>
        <row r="500">
          <cell r="P500">
            <v>600704849.5</v>
          </cell>
          <cell r="Q500" t="str">
            <v>INMU7401SWAPTRD SWAMUSDSWAP NOTIONAL RE</v>
          </cell>
        </row>
        <row r="501">
          <cell r="P501">
            <v>-578435334.61000001</v>
          </cell>
          <cell r="Q501" t="str">
            <v>INMU7401SWAPTRD SWARUSDSWAP NOTIONAL PA</v>
          </cell>
        </row>
        <row r="502">
          <cell r="P502">
            <v>7069872.1500000004</v>
          </cell>
          <cell r="Q502" t="str">
            <v xml:space="preserve">INMU7401SWAPTRD SWFEUSDSWAP FEE        </v>
          </cell>
        </row>
        <row r="503">
          <cell r="P503">
            <v>45000000</v>
          </cell>
          <cell r="Q503" t="str">
            <v>INMU7401SWAPTRD SWRKUSDREALISED PL - SW</v>
          </cell>
        </row>
        <row r="504">
          <cell r="P504">
            <v>-78435544.469999999</v>
          </cell>
          <cell r="Q504" t="str">
            <v xml:space="preserve">INMU7401SWAPTRD SWTAUSDMTMREVAL P&amp;L BS </v>
          </cell>
        </row>
        <row r="505">
          <cell r="P505">
            <v>-8145194.3399999999</v>
          </cell>
          <cell r="Q505" t="str">
            <v xml:space="preserve">INMU7401SWAPTRD SWTBUSDACCRUED INT REC </v>
          </cell>
        </row>
        <row r="506">
          <cell r="P506">
            <v>4493584.3099999996</v>
          </cell>
          <cell r="Q506" t="str">
            <v xml:space="preserve">INMU7401SWAPTRD SWTCUSDACCRUED INT PAY </v>
          </cell>
        </row>
        <row r="507">
          <cell r="P507">
            <v>200190286.19999999</v>
          </cell>
          <cell r="Q507" t="str">
            <v>INMU7401SWAPTRD SWTLUSDSWAP MTM-EXTERNA</v>
          </cell>
        </row>
        <row r="508">
          <cell r="P508">
            <v>-6596801.5</v>
          </cell>
          <cell r="Q508" t="str">
            <v>INMU7401SWAPTRD SWTPUSDACCRUED INT EXPE</v>
          </cell>
        </row>
        <row r="509">
          <cell r="P509">
            <v>8621684.6400000006</v>
          </cell>
          <cell r="Q509" t="str">
            <v>INMU7401SWAPTRD SWTRUSDACCRUED INTEREST</v>
          </cell>
        </row>
        <row r="510">
          <cell r="P510">
            <v>-117044709.84999999</v>
          </cell>
          <cell r="Q510" t="str">
            <v xml:space="preserve">INMU7401SWAPTRD SWTUUSDMTM REVALUATION </v>
          </cell>
        </row>
        <row r="511">
          <cell r="P511">
            <v>-1713.19</v>
          </cell>
          <cell r="Q511" t="str">
            <v xml:space="preserve">INMU7402PLPOUSDMNT SELL DN     </v>
          </cell>
        </row>
        <row r="512">
          <cell r="P512">
            <v>1713.45</v>
          </cell>
          <cell r="Q512" t="str">
            <v xml:space="preserve">INMU7402PLPOUSDMNT SELL DN     </v>
          </cell>
        </row>
        <row r="513">
          <cell r="P513">
            <v>-1713.45</v>
          </cell>
          <cell r="Q513" t="str">
            <v xml:space="preserve">INMU7402PSOFUSDPROF SELL OFF   </v>
          </cell>
        </row>
        <row r="514">
          <cell r="P514">
            <v>867.94</v>
          </cell>
          <cell r="Q514" t="str">
            <v>INMU7402OFUND   FUNDUSDOVERNIGHT FUNDIN</v>
          </cell>
        </row>
        <row r="515">
          <cell r="P515">
            <v>845.25</v>
          </cell>
          <cell r="Q515" t="str">
            <v xml:space="preserve">INMU7402SETTCONTBNOSUSDBOOK NOSTRO     </v>
          </cell>
        </row>
        <row r="516">
          <cell r="P516">
            <v>74366735.120000005</v>
          </cell>
          <cell r="Q516" t="str">
            <v>INMU7402SWAPTRD CCCAUSDCONTRA CONT ASSE</v>
          </cell>
        </row>
        <row r="517">
          <cell r="P517">
            <v>-74366735.120000005</v>
          </cell>
          <cell r="Q517" t="str">
            <v>INMU7402SWAPTRD CCCLUSDCONTRA CONT LIAB</v>
          </cell>
        </row>
        <row r="518">
          <cell r="P518">
            <v>74366735.120000005</v>
          </cell>
          <cell r="Q518" t="str">
            <v>INMU7402SWAPTRD SWAMUSDSWAP NOTIONAL RE</v>
          </cell>
        </row>
        <row r="519">
          <cell r="P519">
            <v>-74366735.120000005</v>
          </cell>
          <cell r="Q519" t="str">
            <v>INMU7402SWAPTRD SWARUSDSWAP NOTIONAL PA</v>
          </cell>
        </row>
        <row r="520">
          <cell r="P520">
            <v>-44318711.659999996</v>
          </cell>
          <cell r="Q520" t="str">
            <v xml:space="preserve">INMU7402SWAPTRD SWTAUSDMTMREVAL P&amp;L BS </v>
          </cell>
        </row>
        <row r="521">
          <cell r="P521">
            <v>-262363.89</v>
          </cell>
          <cell r="Q521" t="str">
            <v xml:space="preserve">INMU7402SWAPTRD SWTBUSDACCRUED INT REC </v>
          </cell>
        </row>
        <row r="522">
          <cell r="P522">
            <v>262363.89</v>
          </cell>
          <cell r="Q522" t="str">
            <v xml:space="preserve">INMU7402SWAPTRD SWTCUSDACCRUED INT PAY </v>
          </cell>
        </row>
        <row r="523">
          <cell r="P523">
            <v>44317866.149999999</v>
          </cell>
          <cell r="Q523" t="str">
            <v>INMU7402SWAPTRD SWTLUSDSWAP MTM-EXTERNA</v>
          </cell>
        </row>
        <row r="524">
          <cell r="P524">
            <v>-262363.89</v>
          </cell>
          <cell r="Q524" t="str">
            <v>INMU7402SWAPTRD SWTPUSDACCRUED INT EXPE</v>
          </cell>
        </row>
        <row r="525">
          <cell r="P525">
            <v>262363.89</v>
          </cell>
          <cell r="Q525" t="str">
            <v>INMU7402SWAPTRD SWTRUSDACCRUED INTEREST</v>
          </cell>
        </row>
        <row r="526">
          <cell r="P526">
            <v>845.51</v>
          </cell>
          <cell r="Q526" t="str">
            <v xml:space="preserve">INMU7402SWAPTRD SWTUUSDMTM REVALUATION </v>
          </cell>
        </row>
        <row r="527">
          <cell r="P527">
            <v>173582.41</v>
          </cell>
          <cell r="Q527" t="str">
            <v xml:space="preserve">INMU7404PLPOUSDMNT SELL DN     </v>
          </cell>
        </row>
        <row r="528">
          <cell r="P528">
            <v>-173582.44</v>
          </cell>
          <cell r="Q528" t="str">
            <v xml:space="preserve">INMU7404PLPOUSDMNT SELL DN     </v>
          </cell>
        </row>
        <row r="529">
          <cell r="P529">
            <v>-15478.79</v>
          </cell>
          <cell r="Q529" t="str">
            <v xml:space="preserve">INMU7404PSOFUSDPROF SELL OFF   </v>
          </cell>
        </row>
        <row r="530">
          <cell r="P530">
            <v>-273.93</v>
          </cell>
          <cell r="Q530" t="str">
            <v>INMU7404OFUND   FUNDUSDOVERNIGHT FUNDIN</v>
          </cell>
        </row>
        <row r="531">
          <cell r="P531">
            <v>0.01</v>
          </cell>
          <cell r="Q531" t="str">
            <v xml:space="preserve">INMU7404SETTCONTBNOSUSDBOOK NOSTRO     </v>
          </cell>
        </row>
        <row r="532">
          <cell r="P532">
            <v>291678035.50999999</v>
          </cell>
          <cell r="Q532" t="str">
            <v>INMU7404SWAPTRD CCCAUSDCONTRA CONT ASSE</v>
          </cell>
        </row>
        <row r="533">
          <cell r="P533">
            <v>-291678034.54000002</v>
          </cell>
          <cell r="Q533" t="str">
            <v>INMU7404SWAPTRD CCCLUSDCONTRA CONT LIAB</v>
          </cell>
        </row>
        <row r="534">
          <cell r="P534">
            <v>291678034.54000002</v>
          </cell>
          <cell r="Q534" t="str">
            <v>INMU7404SWAPTRD SWAMUSDSWAP NOTIONAL RE</v>
          </cell>
        </row>
        <row r="535">
          <cell r="P535">
            <v>-291678035.50999999</v>
          </cell>
          <cell r="Q535" t="str">
            <v>INMU7404SWAPTRD SWARUSDSWAP NOTIONAL PA</v>
          </cell>
        </row>
        <row r="536">
          <cell r="P536">
            <v>-46206642.850000001</v>
          </cell>
          <cell r="Q536" t="str">
            <v xml:space="preserve">INMU7404SWAPTRD SWTAUSDMTMREVAL P&amp;L BS </v>
          </cell>
        </row>
        <row r="537">
          <cell r="P537">
            <v>-9065153.7300000004</v>
          </cell>
          <cell r="Q537" t="str">
            <v xml:space="preserve">INMU7404SWAPTRD SWTBUSDACCRUED INT REC </v>
          </cell>
        </row>
        <row r="538">
          <cell r="P538">
            <v>9065153.7200000007</v>
          </cell>
          <cell r="Q538" t="str">
            <v xml:space="preserve">INMU7404SWAPTRD SWTCUSDACCRUED INT PAY </v>
          </cell>
        </row>
        <row r="539">
          <cell r="P539">
            <v>46206642.880000003</v>
          </cell>
          <cell r="Q539" t="str">
            <v>INMU7404SWAPTRD SWTLUSDSWAP MTM-EXTERNA</v>
          </cell>
        </row>
        <row r="540">
          <cell r="P540">
            <v>-5762208.3899999997</v>
          </cell>
          <cell r="Q540" t="str">
            <v>INMU7404SWAPTRD SWTPUSDACCRUED INT EXPE</v>
          </cell>
        </row>
        <row r="541">
          <cell r="P541">
            <v>5895168.1500000004</v>
          </cell>
          <cell r="Q541" t="str">
            <v>INMU7404SWAPTRD SWTRUSDACCRUED INTEREST</v>
          </cell>
        </row>
        <row r="542">
          <cell r="P542">
            <v>-117207.03999999999</v>
          </cell>
          <cell r="Q542" t="str">
            <v xml:space="preserve">INMU7404SWAPTRD SWTUUSDMTM REVALUATION </v>
          </cell>
        </row>
        <row r="543">
          <cell r="P543">
            <v>-4184093.16</v>
          </cell>
          <cell r="Q543" t="str">
            <v xml:space="preserve">INMU7406PLPOUSDMNT SELL DN     </v>
          </cell>
        </row>
        <row r="544">
          <cell r="P544">
            <v>3415720.07</v>
          </cell>
          <cell r="Q544" t="str">
            <v xml:space="preserve">INMU7406PLPOUSDMNT SELL DN     </v>
          </cell>
        </row>
        <row r="545">
          <cell r="P545">
            <v>-2958745.8</v>
          </cell>
          <cell r="Q545" t="str">
            <v xml:space="preserve">INMU7406PSOFUSDPROF SELL OFF   </v>
          </cell>
        </row>
        <row r="546">
          <cell r="P546">
            <v>-5796.54</v>
          </cell>
          <cell r="Q546" t="str">
            <v>INMU7406OFUND   FUNDUSDOVERNIGHT FUNDIN</v>
          </cell>
        </row>
        <row r="547">
          <cell r="P547">
            <v>2693232.39</v>
          </cell>
          <cell r="Q547" t="str">
            <v xml:space="preserve">INMU7406SETTCONTBNOSUSDBOOK NOSTRO     </v>
          </cell>
        </row>
        <row r="548">
          <cell r="P548">
            <v>123198000</v>
          </cell>
          <cell r="Q548" t="str">
            <v>INMU7406SWAPTRD CCCAUSDCONTRA CONT ASSE</v>
          </cell>
        </row>
        <row r="549">
          <cell r="P549">
            <v>-123198000</v>
          </cell>
          <cell r="Q549" t="str">
            <v>INMU7406SWAPTRD CCCLUSDCONTRA CONT LIAB</v>
          </cell>
        </row>
        <row r="550">
          <cell r="P550">
            <v>1326000</v>
          </cell>
          <cell r="Q550" t="str">
            <v xml:space="preserve">INMU7406SWAPTRD ETFEUSDEARLY TERM FEE  </v>
          </cell>
        </row>
        <row r="551">
          <cell r="P551">
            <v>123198000</v>
          </cell>
          <cell r="Q551" t="str">
            <v>INMU7406SWAPTRD SWAMUSDSWAP NOTIONAL RE</v>
          </cell>
        </row>
        <row r="552">
          <cell r="P552">
            <v>-123198000</v>
          </cell>
          <cell r="Q552" t="str">
            <v>INMU7406SWAPTRD SWARUSDSWAP NOTIONAL PA</v>
          </cell>
        </row>
        <row r="553">
          <cell r="P553">
            <v>1180000</v>
          </cell>
          <cell r="Q553" t="str">
            <v xml:space="preserve">INMU7406SWAPTRD SWFEUSDSWAP FEE        </v>
          </cell>
        </row>
        <row r="554">
          <cell r="P554">
            <v>-1924859.3</v>
          </cell>
          <cell r="Q554" t="str">
            <v xml:space="preserve">INMU7406SWAPTRD SWTAUSDMTMREVAL P&amp;L BS </v>
          </cell>
        </row>
        <row r="555">
          <cell r="P555">
            <v>351171.26</v>
          </cell>
          <cell r="Q555" t="str">
            <v>INMU7406SWAPTRD SWTRUSDACCRUED INTEREST</v>
          </cell>
        </row>
        <row r="556">
          <cell r="P556">
            <v>107371.08</v>
          </cell>
          <cell r="Q556" t="str">
            <v xml:space="preserve">INMU7406SWAPTRD SWTUUSDMTM REVALUATION </v>
          </cell>
        </row>
        <row r="557">
          <cell r="P557">
            <v>3860.87</v>
          </cell>
          <cell r="Q557" t="str">
            <v xml:space="preserve">INMU9000PLPOUSDMNT SELL DN     </v>
          </cell>
        </row>
        <row r="558">
          <cell r="P558">
            <v>-4462.3599999999997</v>
          </cell>
          <cell r="Q558" t="str">
            <v xml:space="preserve">INMU9000PLPOUSDMNT SELL DN     </v>
          </cell>
        </row>
        <row r="559">
          <cell r="P559">
            <v>3534.2</v>
          </cell>
          <cell r="Q559" t="str">
            <v xml:space="preserve">INMU9000PSOFUSDPROF SELL OFF   </v>
          </cell>
        </row>
        <row r="560">
          <cell r="P560">
            <v>-256.38</v>
          </cell>
          <cell r="Q560" t="str">
            <v xml:space="preserve">INMU9000INTSWP  OTHAUSDOTHER ASSETS    </v>
          </cell>
        </row>
        <row r="561">
          <cell r="P561">
            <v>-3534.2</v>
          </cell>
          <cell r="Q561" t="str">
            <v>INMU9000OFUND   FUNDUSDOVERNIGHT FUNDIN</v>
          </cell>
        </row>
        <row r="562">
          <cell r="P562">
            <v>-550000</v>
          </cell>
          <cell r="Q562" t="str">
            <v xml:space="preserve">INMU9000REFDEUSDOTHAUSDOTHER ASSETS    </v>
          </cell>
        </row>
        <row r="563">
          <cell r="P563">
            <v>550857.87</v>
          </cell>
          <cell r="Q563" t="str">
            <v xml:space="preserve">INMU9000SETTCONTBNOSUSDBOOK NOSTRO     </v>
          </cell>
        </row>
        <row r="564">
          <cell r="P564">
            <v>-7250</v>
          </cell>
          <cell r="Q564" t="str">
            <v>INMU9000TCHAUSD TCHAUSDTRAVEL CHEQ-NO I</v>
          </cell>
        </row>
        <row r="565">
          <cell r="P565">
            <v>7250</v>
          </cell>
          <cell r="Q565" t="str">
            <v>INMU9000TCHCUSD TCHCUSDTRAVEL CHEQ - CO</v>
          </cell>
        </row>
        <row r="566">
          <cell r="P566">
            <v>-21807.94</v>
          </cell>
          <cell r="Q566" t="str">
            <v xml:space="preserve">INMU9999PLPOUSDMNT SELL DN     </v>
          </cell>
        </row>
        <row r="567">
          <cell r="P567">
            <v>22327.42</v>
          </cell>
          <cell r="Q567" t="str">
            <v xml:space="preserve">INMU9999PLPOUSDMNT SELL DN     </v>
          </cell>
        </row>
        <row r="568">
          <cell r="P568">
            <v>-22725.68</v>
          </cell>
          <cell r="Q568" t="str">
            <v xml:space="preserve">INMU9999PSOFUSDPROF SELL OFF   </v>
          </cell>
        </row>
        <row r="569">
          <cell r="P569">
            <v>-3300</v>
          </cell>
          <cell r="Q569" t="str">
            <v xml:space="preserve">INMU9999CASHUSD CASHUSDCASH            </v>
          </cell>
        </row>
        <row r="570">
          <cell r="P570">
            <v>-375702.1</v>
          </cell>
          <cell r="Q570" t="str">
            <v>INMU9999GUATUSD GUATUSDMEMO CONT. GUAR.</v>
          </cell>
        </row>
        <row r="571">
          <cell r="P571">
            <v>-2473.8200000000002</v>
          </cell>
          <cell r="Q571" t="str">
            <v>INMU9999INVB    FASGUSDFEE PAYABLE TO P</v>
          </cell>
        </row>
        <row r="572">
          <cell r="P572">
            <v>22264.240000000002</v>
          </cell>
          <cell r="Q572" t="str">
            <v>INMU9999INVI    FESGUSDFEE EXP TO PLC S</v>
          </cell>
        </row>
        <row r="573">
          <cell r="P573">
            <v>68527.520000000004</v>
          </cell>
          <cell r="Q573" t="str">
            <v>INMU9999MATFDUSDOTHLUSDOTHER LIABILITIE</v>
          </cell>
        </row>
        <row r="574">
          <cell r="P574">
            <v>-0.22</v>
          </cell>
          <cell r="Q574" t="str">
            <v>INMU9999MINTUSD INTZUSDINT MISCELLANEOU</v>
          </cell>
        </row>
        <row r="575">
          <cell r="P575">
            <v>461.2</v>
          </cell>
          <cell r="Q575" t="str">
            <v>INMU9999OFUND   FUNDUSDOVERNIGHT FUNDIN</v>
          </cell>
        </row>
        <row r="576">
          <cell r="P576">
            <v>4058998.23</v>
          </cell>
          <cell r="Q576" t="str">
            <v xml:space="preserve">INMU9999SETTCONTBNOSUSDBOOK NOSTRO     </v>
          </cell>
        </row>
        <row r="577">
          <cell r="P577">
            <v>0.46</v>
          </cell>
          <cell r="Q577" t="str">
            <v xml:space="preserve">INMU9999STLCHUSDFCRPUSDFEES/COMM PAID  </v>
          </cell>
        </row>
        <row r="578">
          <cell r="P578">
            <v>375702.1</v>
          </cell>
          <cell r="Q578" t="str">
            <v>INMU999GUCONUSD GUATUSDMEMO CONT. GUAR.</v>
          </cell>
        </row>
        <row r="579">
          <cell r="P579">
            <v>-681876.39</v>
          </cell>
          <cell r="Q579" t="str">
            <v xml:space="preserve">INMUBARCNYK     NOSTUSDNOSTRO          </v>
          </cell>
        </row>
        <row r="580">
          <cell r="P580">
            <v>70782705.530000001</v>
          </cell>
          <cell r="Q580" t="str">
            <v xml:space="preserve">INMUIF01        PLPOUSDMNT SELL DN     </v>
          </cell>
        </row>
        <row r="581">
          <cell r="P581">
            <v>-56674806.229999997</v>
          </cell>
          <cell r="Q581" t="str">
            <v xml:space="preserve">INMUIF01        PLPOUSDMNT SELL DN     </v>
          </cell>
        </row>
        <row r="582">
          <cell r="P582">
            <v>-2843904.61</v>
          </cell>
          <cell r="Q582" t="str">
            <v xml:space="preserve">INMUIF01        PSOFUSDPROF SELL OFF   </v>
          </cell>
        </row>
        <row r="583">
          <cell r="P583">
            <v>-18494051.039999999</v>
          </cell>
          <cell r="Q583" t="str">
            <v>INMUIF01FONLUSD FONLUSDF&amp;O BOUGHT NOTIO</v>
          </cell>
        </row>
        <row r="584">
          <cell r="P584">
            <v>18494051.039999999</v>
          </cell>
          <cell r="Q584" t="str">
            <v>INMUIF01FONSUSD FONSUSDF&amp;O SOLD NOTIONA</v>
          </cell>
        </row>
        <row r="585">
          <cell r="P585">
            <v>-1154578630.5699999</v>
          </cell>
          <cell r="Q585" t="str">
            <v>INMUIF01FWDPOS  CXFPUSDFX PURCHASED (ME</v>
          </cell>
        </row>
        <row r="586">
          <cell r="P586">
            <v>1024699569.76</v>
          </cell>
          <cell r="Q586" t="str">
            <v xml:space="preserve">INMUIF01FWDPOS  CXFSUSDFX SOLD (METAL) </v>
          </cell>
        </row>
        <row r="587">
          <cell r="P587">
            <v>129879060.81</v>
          </cell>
          <cell r="Q587" t="str">
            <v>INMUIF01FWDPOS  FPOKUSDFORWARD POSITION</v>
          </cell>
        </row>
        <row r="588">
          <cell r="P588">
            <v>-129355328.65000001</v>
          </cell>
          <cell r="Q588" t="str">
            <v>INMUIF01FXNPV   UNFKUSDFX UNREALISED NP</v>
          </cell>
        </row>
        <row r="589">
          <cell r="P589">
            <v>-120985850.28</v>
          </cell>
          <cell r="Q589" t="str">
            <v>INMUIF01FXREALPLFXRKUSDFX REAL RESULTS-</v>
          </cell>
        </row>
        <row r="590">
          <cell r="P590">
            <v>-0.54</v>
          </cell>
          <cell r="Q590" t="str">
            <v>INMUIF01FXRKUSD FXRKUSDFX REAL RESULTS-</v>
          </cell>
        </row>
        <row r="591">
          <cell r="P591">
            <v>-366062.57</v>
          </cell>
          <cell r="Q591" t="str">
            <v>INMUIF01OFUND   FUNDUSDOVERNIGHT FUNDIN</v>
          </cell>
        </row>
        <row r="592">
          <cell r="P592">
            <v>261511</v>
          </cell>
          <cell r="Q592" t="str">
            <v xml:space="preserve">INMUIF01OPTNPRM OPPMUSDOPTION PREMIUM  </v>
          </cell>
        </row>
        <row r="593">
          <cell r="P593">
            <v>115567126.22</v>
          </cell>
          <cell r="Q593" t="str">
            <v xml:space="preserve">INMUIF01SETTCONTBNOSUSDBOOK NOSTRO     </v>
          </cell>
        </row>
        <row r="594">
          <cell r="P594">
            <v>123614610.13</v>
          </cell>
          <cell r="Q594" t="str">
            <v>INMUIF01UNRLPL  FXUKUSDFX U/REAL RESULT</v>
          </cell>
        </row>
        <row r="595">
          <cell r="P595">
            <v>-503208.87</v>
          </cell>
          <cell r="Q595" t="str">
            <v xml:space="preserve">INMUIM01        PLPOUSDMNT SELL DN     </v>
          </cell>
        </row>
        <row r="596">
          <cell r="P596">
            <v>502413.05</v>
          </cell>
          <cell r="Q596" t="str">
            <v xml:space="preserve">INMUIM01        PLPOUSDMNT SELL DN     </v>
          </cell>
        </row>
        <row r="597">
          <cell r="P597">
            <v>-4221.22</v>
          </cell>
          <cell r="Q597" t="str">
            <v xml:space="preserve">INMUIM01        PSOFUSDPROF SELL OFF   </v>
          </cell>
        </row>
        <row r="598">
          <cell r="P598">
            <v>-191.67</v>
          </cell>
          <cell r="Q598" t="str">
            <v>INMUIM01DPMF    AINRUSDACCR INT RECEIVA</v>
          </cell>
        </row>
        <row r="599">
          <cell r="P599">
            <v>-1500000</v>
          </cell>
          <cell r="Q599" t="str">
            <v>INMUIM01DPMF    DPMMUSDMM DEPOSIT PLACE</v>
          </cell>
        </row>
        <row r="600">
          <cell r="P600">
            <v>44356.88</v>
          </cell>
          <cell r="Q600" t="str">
            <v>INMUIM01DPMF    INARUSDACCR INTEREST IN</v>
          </cell>
        </row>
        <row r="601">
          <cell r="P601">
            <v>-48884.36</v>
          </cell>
          <cell r="Q601" t="str">
            <v>INMUIM01DTMF    INAPUSDACCRUED INT EXPE</v>
          </cell>
        </row>
        <row r="602">
          <cell r="P602">
            <v>8767.65</v>
          </cell>
          <cell r="Q602" t="str">
            <v>INMUIM01OFUND   FUNDUSDOVERNIGHT FUNDIN</v>
          </cell>
        </row>
        <row r="603">
          <cell r="P603">
            <v>1500987.49</v>
          </cell>
          <cell r="Q603" t="str">
            <v xml:space="preserve">INMUIM01SETTCONTBNOSUSDBOOK NOSTRO     </v>
          </cell>
        </row>
        <row r="604">
          <cell r="P604">
            <v>-18.95</v>
          </cell>
          <cell r="Q604" t="str">
            <v>INMUIM01SWEEPINTINTZUSDINT MISCELLANEOU</v>
          </cell>
        </row>
        <row r="605">
          <cell r="P605">
            <v>63515.29</v>
          </cell>
          <cell r="Q605" t="str">
            <v xml:space="preserve">INMUIM02        PLPOUSDMNT SELL DN     </v>
          </cell>
        </row>
        <row r="606">
          <cell r="P606">
            <v>-63986.95</v>
          </cell>
          <cell r="Q606" t="str">
            <v xml:space="preserve">INMUIM02        PLPOUSDMNT SELL DN     </v>
          </cell>
        </row>
        <row r="607">
          <cell r="P607">
            <v>3691.94</v>
          </cell>
          <cell r="Q607" t="str">
            <v xml:space="preserve">INMUIM02        PSOFUSDPROF SELL OFF   </v>
          </cell>
        </row>
        <row r="608">
          <cell r="P608">
            <v>35030.86</v>
          </cell>
          <cell r="Q608" t="str">
            <v>INMUIM02DTMF    AINPUSDACCR INT PAYABLE</v>
          </cell>
        </row>
        <row r="609">
          <cell r="P609">
            <v>3285688.95</v>
          </cell>
          <cell r="Q609" t="str">
            <v>INMUIM02DTMF    DTMMUSDDEPOSIT TAKEN MM</v>
          </cell>
        </row>
        <row r="610">
          <cell r="P610">
            <v>-33706.160000000003</v>
          </cell>
          <cell r="Q610" t="str">
            <v>INMUIM02DTMF    INAPUSDACCRUED INT EXPE</v>
          </cell>
        </row>
        <row r="611">
          <cell r="P611">
            <v>30014.22</v>
          </cell>
          <cell r="Q611" t="str">
            <v>INMUIM02OFUND   FUNDUSDOVERNIGHT FUNDIN</v>
          </cell>
        </row>
        <row r="612">
          <cell r="P612">
            <v>-3320248.15</v>
          </cell>
          <cell r="Q612" t="str">
            <v xml:space="preserve">INMUIM02SETTCONTBNOSUSDBOOK NOSTRO     </v>
          </cell>
        </row>
        <row r="613">
          <cell r="P613">
            <v>-3440395.02</v>
          </cell>
          <cell r="Q613" t="str">
            <v>INMUSETTCONT    BNCOUSDBOOK NOSTRO CONT</v>
          </cell>
        </row>
        <row r="614">
          <cell r="P614">
            <v>0.01</v>
          </cell>
          <cell r="Q614" t="str">
            <v xml:space="preserve">INMUSPOTPOS     SPOSUSDSPOT POSITION   </v>
          </cell>
        </row>
        <row r="615">
          <cell r="P615">
            <v>-0.01</v>
          </cell>
          <cell r="Q615" t="str">
            <v xml:space="preserve">INMUSPOTPOS     SPOSUSDSPOT POSITION   </v>
          </cell>
        </row>
        <row r="616">
          <cell r="P616">
            <v>0</v>
          </cell>
          <cell r="Q616" t="str">
            <v/>
          </cell>
        </row>
        <row r="617">
          <cell r="P617">
            <v>0</v>
          </cell>
          <cell r="Q617" t="str">
            <v/>
          </cell>
        </row>
        <row r="618">
          <cell r="P618">
            <v>0</v>
          </cell>
          <cell r="Q618" t="str">
            <v/>
          </cell>
        </row>
        <row r="619">
          <cell r="P619">
            <v>0</v>
          </cell>
          <cell r="Q619" t="str">
            <v/>
          </cell>
        </row>
        <row r="620">
          <cell r="P620">
            <v>0</v>
          </cell>
          <cell r="Q620" t="str">
            <v/>
          </cell>
        </row>
        <row r="621">
          <cell r="P621">
            <v>0</v>
          </cell>
          <cell r="Q621" t="str">
            <v/>
          </cell>
        </row>
        <row r="622">
          <cell r="P622">
            <v>0</v>
          </cell>
          <cell r="Q622" t="str">
            <v/>
          </cell>
        </row>
        <row r="623">
          <cell r="P623">
            <v>0</v>
          </cell>
          <cell r="Q623" t="str">
            <v/>
          </cell>
        </row>
        <row r="624">
          <cell r="P624">
            <v>0</v>
          </cell>
          <cell r="Q624" t="str">
            <v/>
          </cell>
        </row>
        <row r="625">
          <cell r="P625">
            <v>0</v>
          </cell>
          <cell r="Q625" t="str">
            <v/>
          </cell>
        </row>
        <row r="626">
          <cell r="P626">
            <v>0</v>
          </cell>
          <cell r="Q626" t="str">
            <v/>
          </cell>
        </row>
        <row r="627">
          <cell r="P627">
            <v>0</v>
          </cell>
          <cell r="Q627" t="str">
            <v/>
          </cell>
        </row>
        <row r="628">
          <cell r="P628">
            <v>0</v>
          </cell>
          <cell r="Q628" t="str">
            <v/>
          </cell>
        </row>
        <row r="629">
          <cell r="P629">
            <v>0</v>
          </cell>
          <cell r="Q629" t="str">
            <v/>
          </cell>
        </row>
        <row r="630">
          <cell r="P630">
            <v>0</v>
          </cell>
          <cell r="Q630" t="str">
            <v/>
          </cell>
        </row>
        <row r="631">
          <cell r="P631">
            <v>0</v>
          </cell>
          <cell r="Q631" t="str">
            <v/>
          </cell>
        </row>
        <row r="632">
          <cell r="P632">
            <v>0</v>
          </cell>
          <cell r="Q632" t="str">
            <v/>
          </cell>
        </row>
        <row r="633">
          <cell r="P633">
            <v>0</v>
          </cell>
          <cell r="Q633" t="str">
            <v/>
          </cell>
        </row>
        <row r="634">
          <cell r="P634">
            <v>0</v>
          </cell>
          <cell r="Q634" t="str">
            <v/>
          </cell>
        </row>
        <row r="635">
          <cell r="P635">
            <v>0</v>
          </cell>
          <cell r="Q635" t="str">
            <v/>
          </cell>
        </row>
        <row r="636">
          <cell r="P636">
            <v>0</v>
          </cell>
          <cell r="Q636" t="str">
            <v/>
          </cell>
        </row>
        <row r="637">
          <cell r="P637">
            <v>0</v>
          </cell>
          <cell r="Q637" t="str">
            <v/>
          </cell>
        </row>
        <row r="638">
          <cell r="P638">
            <v>0</v>
          </cell>
          <cell r="Q638" t="str">
            <v/>
          </cell>
        </row>
        <row r="639">
          <cell r="P639">
            <v>0</v>
          </cell>
          <cell r="Q639" t="str">
            <v/>
          </cell>
        </row>
        <row r="640">
          <cell r="P640">
            <v>0</v>
          </cell>
          <cell r="Q640" t="str">
            <v/>
          </cell>
        </row>
        <row r="641">
          <cell r="P641">
            <v>0</v>
          </cell>
          <cell r="Q641" t="str">
            <v/>
          </cell>
        </row>
        <row r="642">
          <cell r="P642">
            <v>0</v>
          </cell>
          <cell r="Q642" t="str">
            <v/>
          </cell>
        </row>
        <row r="643">
          <cell r="P643">
            <v>0</v>
          </cell>
          <cell r="Q643" t="str">
            <v/>
          </cell>
        </row>
        <row r="644">
          <cell r="P644">
            <v>0</v>
          </cell>
          <cell r="Q644" t="str">
            <v/>
          </cell>
        </row>
        <row r="645">
          <cell r="P645">
            <v>0</v>
          </cell>
          <cell r="Q645" t="str">
            <v/>
          </cell>
        </row>
        <row r="646">
          <cell r="P646">
            <v>0</v>
          </cell>
          <cell r="Q646" t="str">
            <v/>
          </cell>
        </row>
        <row r="647">
          <cell r="P647">
            <v>0</v>
          </cell>
          <cell r="Q647" t="str">
            <v/>
          </cell>
        </row>
        <row r="648">
          <cell r="P648">
            <v>0</v>
          </cell>
          <cell r="Q648" t="str">
            <v/>
          </cell>
        </row>
        <row r="649">
          <cell r="P649">
            <v>0</v>
          </cell>
          <cell r="Q649" t="str">
            <v/>
          </cell>
        </row>
        <row r="650">
          <cell r="P650">
            <v>0</v>
          </cell>
          <cell r="Q650" t="str">
            <v/>
          </cell>
        </row>
        <row r="651">
          <cell r="P651">
            <v>0</v>
          </cell>
          <cell r="Q651" t="str">
            <v/>
          </cell>
        </row>
        <row r="652">
          <cell r="P652">
            <v>0</v>
          </cell>
          <cell r="Q652" t="str">
            <v/>
          </cell>
        </row>
        <row r="653">
          <cell r="P653">
            <v>0</v>
          </cell>
          <cell r="Q653" t="str">
            <v/>
          </cell>
        </row>
        <row r="654">
          <cell r="P654">
            <v>0</v>
          </cell>
          <cell r="Q654" t="str">
            <v/>
          </cell>
        </row>
        <row r="655">
          <cell r="P655">
            <v>0</v>
          </cell>
          <cell r="Q655" t="str">
            <v/>
          </cell>
        </row>
        <row r="656">
          <cell r="P656">
            <v>0</v>
          </cell>
          <cell r="Q656" t="str">
            <v/>
          </cell>
        </row>
        <row r="657">
          <cell r="P657">
            <v>0</v>
          </cell>
          <cell r="Q657" t="str">
            <v/>
          </cell>
        </row>
        <row r="658">
          <cell r="P658">
            <v>0</v>
          </cell>
          <cell r="Q658" t="str">
            <v/>
          </cell>
        </row>
        <row r="659">
          <cell r="P659">
            <v>0</v>
          </cell>
          <cell r="Q659" t="str">
            <v/>
          </cell>
        </row>
        <row r="660">
          <cell r="P660">
            <v>0</v>
          </cell>
          <cell r="Q660" t="str">
            <v/>
          </cell>
        </row>
        <row r="661">
          <cell r="P661">
            <v>0</v>
          </cell>
          <cell r="Q661" t="str">
            <v/>
          </cell>
        </row>
        <row r="662">
          <cell r="P662">
            <v>0</v>
          </cell>
          <cell r="Q662" t="str">
            <v/>
          </cell>
        </row>
        <row r="663">
          <cell r="P663">
            <v>0</v>
          </cell>
          <cell r="Q663" t="str">
            <v/>
          </cell>
        </row>
        <row r="664">
          <cell r="P664">
            <v>0</v>
          </cell>
          <cell r="Q664" t="str">
            <v/>
          </cell>
        </row>
        <row r="665">
          <cell r="P665">
            <v>0</v>
          </cell>
          <cell r="Q665" t="str">
            <v/>
          </cell>
        </row>
        <row r="666">
          <cell r="P666">
            <v>0</v>
          </cell>
          <cell r="Q666" t="str">
            <v/>
          </cell>
        </row>
        <row r="667">
          <cell r="P667">
            <v>0</v>
          </cell>
          <cell r="Q667" t="str">
            <v/>
          </cell>
        </row>
        <row r="668">
          <cell r="P668">
            <v>0</v>
          </cell>
          <cell r="Q668" t="str">
            <v/>
          </cell>
        </row>
        <row r="669">
          <cell r="P669">
            <v>0</v>
          </cell>
          <cell r="Q669" t="str">
            <v/>
          </cell>
        </row>
        <row r="670">
          <cell r="P670">
            <v>0</v>
          </cell>
          <cell r="Q670" t="str">
            <v/>
          </cell>
        </row>
        <row r="671">
          <cell r="P671">
            <v>0</v>
          </cell>
          <cell r="Q671" t="str">
            <v/>
          </cell>
        </row>
        <row r="672">
          <cell r="P672">
            <v>0</v>
          </cell>
          <cell r="Q672" t="str">
            <v/>
          </cell>
        </row>
        <row r="673">
          <cell r="P673">
            <v>0</v>
          </cell>
          <cell r="Q673" t="str">
            <v/>
          </cell>
        </row>
        <row r="674">
          <cell r="P674">
            <v>0</v>
          </cell>
          <cell r="Q674" t="str">
            <v/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CAST lightconc-II"/>
      <sheetName val="PRECAST-conc-II"/>
      <sheetName val="Miscellaneous-civil"/>
      <sheetName val="basic"/>
      <sheetName val="GN-ST-10"/>
      <sheetName val="CF-det"/>
      <sheetName val="PRECAST lightconc_II"/>
      <sheetName val="Cleaning &amp; Grubbing"/>
      <sheetName val="GN_ST_10"/>
      <sheetName val="Friends"/>
      <sheetName val="College Details"/>
      <sheetName val="Personal "/>
      <sheetName val="Office"/>
      <sheetName val="IHC"/>
      <sheetName val="bhilai"/>
      <sheetName val="jidal dam"/>
      <sheetName val="delo"/>
      <sheetName val="fran temp"/>
      <sheetName val="gagan"/>
      <sheetName val="hsbc"/>
      <sheetName val="jeedi"/>
      <sheetName val="kona swit"/>
      <sheetName val="template (8)"/>
      <sheetName val="template (9)"/>
      <sheetName val="OVER HEADS"/>
      <sheetName val="Cover Sheet"/>
      <sheetName val="BOQ REV A"/>
      <sheetName val="BOQ"/>
      <sheetName val="PTB (IO)"/>
      <sheetName val="BMS "/>
      <sheetName val="SPT vs PHI"/>
      <sheetName val="TBAL9697 -group wise  sdpl"/>
      <sheetName val="PIPING"/>
      <sheetName val="八幡"/>
      <sheetName val="Sheet1"/>
      <sheetName val="Summary"/>
      <sheetName val="Quantity Schedule"/>
      <sheetName val="Revenue  Schedule "/>
      <sheetName val="Balance works - Direct Cost"/>
      <sheetName val="Balance works - Indirect Cost"/>
      <sheetName val="Cashflows"/>
      <sheetName val="Fund Plan"/>
      <sheetName val="Bill of Resources"/>
      <sheetName val="DC"/>
      <sheetName val="300x500"/>
      <sheetName val="PRECAST_lightconc-II"/>
      <sheetName val="jidal_dam"/>
      <sheetName val="fran_temp"/>
      <sheetName val="kona_swit"/>
      <sheetName val="template_(8)"/>
      <sheetName val="template_(9)"/>
      <sheetName val="PRECAST_lightconc_II"/>
      <sheetName val="College_Details"/>
      <sheetName val="Personal_"/>
      <sheetName val="Cleaning_&amp;_Grubbing"/>
      <sheetName val="SITE OVERHEADS"/>
      <sheetName val="labour coeff"/>
      <sheetName val="Site Dev BOQ"/>
      <sheetName val="Sheet3"/>
      <sheetName val="VCH-SLC"/>
      <sheetName val="Supplier"/>
      <sheetName val="SILICATE"/>
      <sheetName val="Costing Upto Mar'11 (2)"/>
      <sheetName val="Tender Summary"/>
      <sheetName val="#REF!"/>
      <sheetName val="Boq Block A"/>
      <sheetName val="OVER_HEADS"/>
      <sheetName val="Cover_Sheet"/>
      <sheetName val="BOQ_REV_A"/>
      <sheetName val="PTB_(IO)"/>
      <sheetName val="BMS_"/>
      <sheetName val="SPT_vs_PHI"/>
      <sheetName val="TBAL9697_-group_wise__sdpl"/>
      <sheetName val="concrete"/>
      <sheetName val="beam-reinft-IIInd floor"/>
      <sheetName val="p&amp;m"/>
      <sheetName val="Expenditure plan"/>
      <sheetName val="ORDER BOOKING"/>
      <sheetName val="zone-8"/>
      <sheetName val="MHNO_LEV"/>
      <sheetName val="PRECAST_lightconc-II1"/>
      <sheetName val="PRECAST_lightconc_II1"/>
      <sheetName val="College_Details1"/>
      <sheetName val="Personal_1"/>
      <sheetName val="Cleaning_&amp;_Grubbing1"/>
      <sheetName val="jidal_dam1"/>
      <sheetName val="fran_temp1"/>
      <sheetName val="kona_swit1"/>
      <sheetName val="template_(8)1"/>
      <sheetName val="template_(9)1"/>
      <sheetName val="OVER_HEADS1"/>
      <sheetName val="Cover_Sheet1"/>
      <sheetName val="BOQ_REV_A1"/>
      <sheetName val="PTB_(IO)1"/>
      <sheetName val="BMS_1"/>
      <sheetName val="SPT_vs_PHI1"/>
      <sheetName val="TBAL9697_-group_wise__sdpl1"/>
      <sheetName val="Quantity_Schedule"/>
      <sheetName val="Revenue__Schedule_"/>
      <sheetName val="Balance_works_-_Direct_Cost"/>
      <sheetName val="Balance_works_-_Indirect_Cost"/>
      <sheetName val="Fund_Plan"/>
      <sheetName val="Bill_of_Resources"/>
      <sheetName val="TAX BILLS"/>
      <sheetName val="CASH BILLS"/>
      <sheetName val="LABOUR BILLS"/>
      <sheetName val="BQQ"/>
      <sheetName val="july"/>
      <sheetName val="june"/>
      <sheetName val="may"/>
      <sheetName val="april"/>
      <sheetName val="march"/>
      <sheetName val="jan"/>
      <sheetName val="fefb"/>
      <sheetName val="invoice"/>
      <sheetName val="puch order"/>
      <sheetName val="decm"/>
      <sheetName val="Sheet1 (2)"/>
      <sheetName val="A"/>
      <sheetName val="Headings"/>
      <sheetName val="Design"/>
      <sheetName val="M-Book for Conc"/>
      <sheetName val="M-Book for FW"/>
      <sheetName val="scurve calc (2)"/>
      <sheetName val="upa"/>
      <sheetName val=" 24.07.10 RS &amp; SECURITY"/>
      <sheetName val="24.07.10 CIVIL WET"/>
      <sheetName val=" 24.07.10 CIVIL"/>
      <sheetName val=" 24.07.10 MECH-FAB"/>
      <sheetName val=" 24.07.10 MECH-TANK"/>
      <sheetName val=" 23.07.10 N.SHIFT MECH-FAB"/>
      <sheetName val=" 23.07.10 N.SHIFT MECH-TANK"/>
      <sheetName val=" 23.07.10 RS &amp; SECURITY"/>
      <sheetName val="23.07.10 CIVIL WET"/>
      <sheetName val=" 23.07.10 CIVIL"/>
      <sheetName val=" 23.07.10 MECH-FAB"/>
      <sheetName val=" 23.07.10 MECH-TANK"/>
      <sheetName val=" 22.07.10 N.SHIFT MECH-FAB"/>
      <sheetName val=" 22.07.10 N.SHIFT MECH-TANK"/>
      <sheetName val=" 22.07.10 RS &amp; SECURITY"/>
      <sheetName val="22.07.10 CIVIL WET"/>
      <sheetName val=" 22.07.10 CIVIL"/>
      <sheetName val=" 22.07.10 MECH-FAB"/>
      <sheetName val=" 22.07.10 MECH-TANK"/>
      <sheetName val=" 21.07.10 N.SHIFT MECH-FAB"/>
      <sheetName val=" 21.07.10 N.SHIFT MECH-TANK"/>
      <sheetName val=" 21.07.10 RS &amp; SECURITY"/>
      <sheetName val="21.07.10 CIVIL WET"/>
      <sheetName val=" 21.07.10 CIVIL"/>
      <sheetName val=" 21.07.10 MECH-FAB"/>
      <sheetName val=" 21.07.10 MECH-TANK"/>
      <sheetName val=" 20.07.10 N.SHIFT MECH-FAB"/>
      <sheetName val=" 20.07.10 N.SHIFT MECH-TANK"/>
      <sheetName val=" 20.07.10 RS &amp; SECURITY"/>
      <sheetName val="20.07.10 CIVIL WET"/>
      <sheetName val=" 20.07.10 CIVIL"/>
      <sheetName val=" 20.07.10 MECH-FAB"/>
      <sheetName val=" 20.07.10 MECH-TANK"/>
      <sheetName val=" 19.07.10 N.SHIFT MECH-FAB"/>
      <sheetName val=" 19.07.10 N.SHIFT MECH-TANK"/>
      <sheetName val=" 19.07.10 RS &amp; SECURITY"/>
      <sheetName val="19.07.10 CIVIL WET"/>
      <sheetName val=" 19.07.10 CIVIL"/>
      <sheetName val=" 19.07.10 MECH-FAB"/>
      <sheetName val=" 19.07.10 MECH-TANK"/>
      <sheetName val=" 18.07.10 N.SHIFT MECH-FAB"/>
      <sheetName val=" 18.07.10 N.SHIFT MECH-TANK"/>
      <sheetName val=" 18.07.10 RS &amp; SECURITY"/>
      <sheetName val="18.07.10 CIVIL WET"/>
      <sheetName val=" 18.07.10 CIVIL"/>
      <sheetName val=" 18.07.10 MECH-FAB"/>
      <sheetName val=" 18.07.10 MECH-TANK"/>
      <sheetName val=" 17.07.10 N.SHIFT MECH-FAB"/>
      <sheetName val=" 17.07.10 N.SHIFT MECH-TANK"/>
      <sheetName val=" 17.07.10 RS &amp; SECURITY"/>
      <sheetName val="17.07.10 CIVIL WET"/>
      <sheetName val=" 17.07.10 CIVIL"/>
      <sheetName val=" 17.07.10 MECH-FAB"/>
      <sheetName val=" 17.07.10 MECH-TANK"/>
      <sheetName val=" 16.07.10 N.SHIFT MECH-FAB"/>
      <sheetName val=" 16.07.10 N.SHIFT MECH-TANK"/>
      <sheetName val=" 16.07.10 RS &amp; SECURITY"/>
      <sheetName val="16.07.10 CIVIL WET"/>
      <sheetName val=" 16.07.10 CIVIL"/>
      <sheetName val=" 16.07.10 MECH-FAB"/>
      <sheetName val=" 16.07.10 MECH-TANK"/>
      <sheetName val=" 15.07.10 N.SHIFT MECH-FAB"/>
      <sheetName val=" 15.07.10 N.SHIFT MECH-TANK"/>
      <sheetName val=" 15.07.10 RS &amp; SECURITY"/>
      <sheetName val="15.07.10 CIVIL WET"/>
      <sheetName val=" 15.07.10 CIVIL"/>
      <sheetName val=" 15.07.10 MECH-FAB"/>
      <sheetName val=" 15.07.10 MECH-TANK"/>
      <sheetName val=" 14.07.10 N.SHIFT MECH-FAB"/>
      <sheetName val=" 14.07.10 N.SHIFT MECH-TANK"/>
      <sheetName val=" 14.07.10 RS &amp; SECURITY"/>
      <sheetName val="14.07.10 CIVIL WET"/>
      <sheetName val=" 14.07.10 CIVIL"/>
      <sheetName val=" 14.07.10 MECH-FAB"/>
      <sheetName val=" 14.07.10 MECH-TANK"/>
      <sheetName val=" 13.07.10 N.SHIFT MECH-FAB"/>
      <sheetName val=" 13.07.10 N.SHIFT MECH-TANK"/>
      <sheetName val=" 13.07.10 RS &amp; SECURITY"/>
      <sheetName val="13.07.10 CIVIL WET"/>
      <sheetName val=" 13.07.10 CIVIL"/>
      <sheetName val=" 13.07.10 MECH-FAB"/>
      <sheetName val=" 13.07.10 MECH-TANK"/>
      <sheetName val=" 12.07.10 N.SHIFT MECH-FAB"/>
      <sheetName val=" 12.07.10 N.SHIFT MECH-TANK"/>
      <sheetName val=" 12.07.10 RS &amp; SECURITY"/>
      <sheetName val="12.07.10 CIVIL WET"/>
      <sheetName val=" 12.07.10 CIVIL"/>
      <sheetName val=" 12.07.10 MECH-FAB"/>
      <sheetName val=" 12.07.10 MECH-TANK"/>
      <sheetName val=" 11.07.10 N.SHIFT MECH-FAB"/>
      <sheetName val=" 11.07.10 N.SHIFT MECH-TANK"/>
      <sheetName val=" 11.07.10 RS &amp; SECURITY"/>
      <sheetName val="11.07.10 CIVIL WET"/>
      <sheetName val=" 11.07.10 CIVIL"/>
      <sheetName val=" 11.07.10 MECH-FAB"/>
      <sheetName val=" 11.07.10 MECH-TANK"/>
      <sheetName val=" 10.07.10 N.SHIFT MECH-FAB"/>
      <sheetName val=" 10.07.10 N.SHIFT MECH-TANK"/>
      <sheetName val=" 10.07.10 RS &amp; SECURITY"/>
      <sheetName val="10.07.10 CIVIL WET"/>
      <sheetName val=" 10.07.10 CIVIL"/>
      <sheetName val=" 10.07.10 MECH-FAB"/>
      <sheetName val=" 10.07.10 MECH-TANK"/>
      <sheetName val=" 09.07.10 N.SHIFT MECH-FAB"/>
      <sheetName val=" 09.07.10 N.SHIFT MECH-TANK"/>
      <sheetName val=" 09.07.10 RS &amp; SECURITY"/>
      <sheetName val="09.07.10 CIVIL WET"/>
      <sheetName val=" 09.07.10 CIVIL"/>
      <sheetName val=" 09.07.10 MECH-FAB"/>
      <sheetName val=" 09.07.10 MECH-TANK"/>
      <sheetName val=" 08.07.10 N.SHIFT MECH-FAB"/>
      <sheetName val=" 08.07.10 N.SHIFT MECH-TANK"/>
      <sheetName val=" 08.07.10 RS &amp; SECURITY"/>
      <sheetName val="08.07.10 CIVIL WET"/>
      <sheetName val=" 08.07.10 CIVIL"/>
      <sheetName val=" 08.07.10 MECH-FAB"/>
      <sheetName val=" 08.07.10 MECH-TANK"/>
      <sheetName val=" 07.07.10 N.SHIFT MECH-FAB"/>
      <sheetName val=" 07.07.10 N.SHIFT MECH-TANK"/>
      <sheetName val=" 07.07.10 RS &amp; SECURITY"/>
      <sheetName val="07.07.10 CIVIL WET"/>
      <sheetName val=" 07.07.10 CIVIL"/>
      <sheetName val=" 07.07.10 MECH-FAB"/>
      <sheetName val=" 07.07.10 MECH-TANK"/>
      <sheetName val=" 06.07.10 N.SHIFT MECH-FAB"/>
      <sheetName val=" 06.07.10 N.SHIFT MECH-TANK"/>
      <sheetName val=" 06.07.10 RS &amp; SECURITY"/>
      <sheetName val="06.07.10 CIVIL WET"/>
      <sheetName val=" 06.07.10 CIVIL"/>
      <sheetName val=" 06.07.10 MECH-FAB"/>
      <sheetName val=" 06.07.10 MECH-TANK"/>
      <sheetName val=" 05.07.10 N.SHIFT MECH-FAB"/>
      <sheetName val=" 05.07.10 N.SHIFT MECH-TANK"/>
      <sheetName val=" 05.07.10 RS &amp; SECURITY"/>
      <sheetName val="05.07.10 CIVIL WET"/>
      <sheetName val=" 05.07.10 CIVIL"/>
      <sheetName val=" 05.07.10 MECH-FAB"/>
      <sheetName val=" 05.07.10 MECH-TANK"/>
      <sheetName val=" 04.07.10 N.SHIFT MECH-FAB"/>
      <sheetName val=" 04.07.10 N.SHIFT MECH-TANK"/>
      <sheetName val=" 04.07.10 RS &amp; SECURITY"/>
      <sheetName val="04.07.10 CIVIL WET"/>
      <sheetName val=" 04.07.10 CIVIL"/>
      <sheetName val=" 04.07.10 MECH-FAB"/>
      <sheetName val=" 04.07.10 MECH-TANK"/>
      <sheetName val=" 03.07.10 N.SHIFT MECH-FAB"/>
      <sheetName val=" 03.07.10 N.SHIFT MECH-TANK"/>
      <sheetName val=" 03.07.10 RS &amp; SECURITY "/>
      <sheetName val="03.07.10 CIVIL WET "/>
      <sheetName val=" 03.07.10 CIVIL "/>
      <sheetName val=" 03.07.10 MECH-FAB "/>
      <sheetName val=" 03.07.10 MECH-TANK "/>
      <sheetName val=" 02.07.10 N.SHIFT MECH-FAB "/>
      <sheetName val=" 02.07.10 N.SHIFT MECH-TANK "/>
      <sheetName val=" 02.07.10 RS &amp; SECURITY"/>
      <sheetName val="02.07.10 CIVIL WET"/>
      <sheetName val=" 02.07.10 CIVIL"/>
      <sheetName val=" 02.07.10 MECH-FAB"/>
      <sheetName val=" 02.07.10 MECH-TANK"/>
      <sheetName val=" 01.07.10 N.SHIFT MECH-FAB"/>
      <sheetName val=" 01.07.10 N.SHIFT MECH-TANK"/>
      <sheetName val=" 01.07.10 RS &amp; SECURITY"/>
      <sheetName val="01.07.10 CIVIL WET"/>
      <sheetName val=" 01.07.10 CIVIL"/>
      <sheetName val=" 01.07.10 MECH-FAB"/>
      <sheetName val=" 01.07.10 MECH-TANK"/>
      <sheetName val=" 30.06.10 N.SHIFT MECH-FAB"/>
      <sheetName val=" 30.06.10 N.SHIFT MECH-TANK"/>
      <sheetName val="Meas.-Hotel Part"/>
      <sheetName val="List"/>
      <sheetName val="BOQ_Direct_selling cost"/>
      <sheetName val="factors"/>
      <sheetName val="BOQ (2)"/>
      <sheetName val="Data"/>
      <sheetName val="Lead"/>
      <sheetName val="Direct cost shed A-2 "/>
      <sheetName val="dBase"/>
      <sheetName val="Contract Night Staff"/>
      <sheetName val="Contract Day Staff"/>
      <sheetName val="Day Shift"/>
      <sheetName val="Night Shift"/>
      <sheetName val="Civil Boq"/>
      <sheetName val="22.12.2011"/>
      <sheetName val="Build-up"/>
      <sheetName val="2gii"/>
      <sheetName val="final abstract"/>
      <sheetName val="Sheet2"/>
      <sheetName val="Fee Rate Summary"/>
      <sheetName val="beam-reinft"/>
      <sheetName val="Detail"/>
      <sheetName val="Meas__Hotel Part"/>
      <sheetName val="INPUT SHEET"/>
      <sheetName val="BS8007"/>
      <sheetName val="Ave.wtd.rates"/>
      <sheetName val="Material "/>
      <sheetName val="Labour &amp; Plant"/>
      <sheetName val="St.co.91.5lvl"/>
      <sheetName val=" 09.07.10 M顅ᎆ뤀ᨇ԰_x0000_缀_x0000_"/>
      <sheetName val="Cashflow projection"/>
      <sheetName val="Item- Compact"/>
      <sheetName val="PA- Consutant "/>
      <sheetName val="master"/>
      <sheetName val="Civil Works"/>
      <sheetName val="inWords"/>
      <sheetName val="IO List"/>
      <sheetName val="DataInput"/>
      <sheetName val="DataInput-1"/>
      <sheetName val="DI Rate Analysis"/>
      <sheetName val="Economic RisingMain  Ph-I"/>
      <sheetName val="Fill this out first..."/>
      <sheetName val="TBAL9697 _group wise  sdpl"/>
      <sheetName val="Intake"/>
      <sheetName val="SP Break Up"/>
      <sheetName val="Sales &amp; Prod"/>
      <sheetName val="temp"/>
      <sheetName val="GBW"/>
      <sheetName val="HEAD"/>
      <sheetName val="Labour productivity"/>
      <sheetName val="HVAC"/>
      <sheetName val=" 09.07.10 M顅ᎆ뤀ᨇ԰?缀?"/>
      <sheetName val=" 09.07.10 M顅ᎆ뤀ᨇ԰"/>
      <sheetName val=" 09.07.10 M顅ᎆ뤀ᨇ԰_缀_"/>
      <sheetName val="공장별판관비배부"/>
      <sheetName val="cash in flow Summary JV "/>
      <sheetName val="water prop."/>
      <sheetName val="GR.slab-reinft"/>
      <sheetName val="Cost Index"/>
      <sheetName val="MN T.B."/>
      <sheetName val="Assumptions"/>
      <sheetName val="Staff Acco."/>
      <sheetName val="08.07.10헾】_x0005__x0000__x0000__x0000__x0000_ꎋ"/>
      <sheetName val="3cd Annexure"/>
      <sheetName val="section"/>
      <sheetName val="Labour"/>
      <sheetName val="Prelims Breakup"/>
      <sheetName val="B3-B4-B5-B6"/>
      <sheetName val="Costing"/>
      <sheetName val="Fin. Assumpt. - Sensitivities"/>
      <sheetName val="Bill 1"/>
      <sheetName val="Bill 2"/>
      <sheetName val="Bill 3"/>
      <sheetName val="Bill 4"/>
      <sheetName val="Bill 5"/>
      <sheetName val="Bill 6"/>
      <sheetName val="Bill 7"/>
      <sheetName val="1.Civil-RA"/>
      <sheetName val="F20 Risk Analysis"/>
      <sheetName val="Change Order Log"/>
      <sheetName val="lookups"/>
      <sheetName val="ref"/>
      <sheetName val="Bin"/>
      <sheetName val="2000 MOR"/>
      <sheetName val="col-reinft1"/>
      <sheetName val="PRELIM5"/>
      <sheetName val="Structure Bills Qty"/>
      <sheetName val="dlvoid"/>
      <sheetName val="estm_mech"/>
      <sheetName val="gen"/>
      <sheetName val="box-12"/>
      <sheetName val="Rate analysis- BOQ 1 "/>
      <sheetName val="08.07.10헾】_x0005_????ꎋ"/>
      <sheetName val="Voucher"/>
      <sheetName val="Project Details.."/>
      <sheetName val="PRECAST_lightconc-II2"/>
      <sheetName val="PRECAST_lightconc_II2"/>
      <sheetName val="Cleaning_&amp;_Grubbing2"/>
      <sheetName val="College_Details2"/>
      <sheetName val="Personal_2"/>
      <sheetName val="jidal_dam2"/>
      <sheetName val="fran_temp2"/>
      <sheetName val="kona_swit2"/>
      <sheetName val="template_(8)2"/>
      <sheetName val="template_(9)2"/>
      <sheetName val="OVER_HEADS2"/>
      <sheetName val="Cover_Sheet2"/>
      <sheetName val="BOQ_REV_A2"/>
      <sheetName val="PTB_(IO)2"/>
      <sheetName val="BMS_2"/>
      <sheetName val="SPT_vs_PHI2"/>
      <sheetName val="TBAL9697_-group_wise__sdpl2"/>
      <sheetName val="TAX_BILLS"/>
      <sheetName val="CASH_BILLS"/>
      <sheetName val="LABOUR_BILLS"/>
      <sheetName val="puch_order"/>
      <sheetName val="Sheet1_(2)"/>
      <sheetName val="Quantity_Schedule1"/>
      <sheetName val="Revenue__Schedule_1"/>
      <sheetName val="Balance_works_-_Direct_Cost1"/>
      <sheetName val="Balance_works_-_Indirect_Cost1"/>
      <sheetName val="Fund_Plan1"/>
      <sheetName val="Bill_of_Resources1"/>
      <sheetName val="SITE_OVERHEADS"/>
      <sheetName val="labour_coeff"/>
      <sheetName val="Site_Dev_BOQ"/>
      <sheetName val="Expenditure_plan"/>
      <sheetName val="ORDER_BOOKING"/>
      <sheetName val="Costing_Upto_Mar'11_(2)"/>
      <sheetName val="Tender_Summary"/>
      <sheetName val="beam-reinft-IIInd_floor"/>
      <sheetName val="Prelims_Breakup"/>
      <sheetName val="Boq_Block_A"/>
      <sheetName val="M-Book_for_Conc"/>
      <sheetName val="M-Book_for_FW"/>
      <sheetName val=" _x000a_¢_x0002_&amp;_x0000__x0000__x0000_ú5#_x0000__x0000__x0000__x0000__x0000__x0000__x0000_"/>
      <sheetName val=""/>
      <sheetName val="AOR"/>
      <sheetName val=" _x000a_¢_x0002_&amp;???ú5#???????"/>
      <sheetName val="INDIGINEOUS ITEMS "/>
      <sheetName val="Meas_-Hotel_Part"/>
      <sheetName val="22_12_2011"/>
      <sheetName val="BOQ_(2)"/>
      <sheetName val="_24_07_10_RS_&amp;_SECURITY"/>
      <sheetName val="24_07_10_CIVIL_WET"/>
      <sheetName val="_24_07_10_CIVIL"/>
      <sheetName val="_24_07_10_MECH-FAB"/>
      <sheetName val="T-P1, FINISHES WORKING "/>
      <sheetName val="Assumption &amp; Exclusion"/>
      <sheetName val="querries"/>
      <sheetName val="SUMMARY(E)"/>
      <sheetName val="Rate Analysis"/>
      <sheetName val="Cover"/>
      <sheetName val="Data Sheet"/>
      <sheetName val="BOQ_Direct_selling_cost"/>
      <sheetName val="_24_07_10_MECH-TANK"/>
      <sheetName val="_23_07_10_N_SHIFT_MECH-FAB"/>
      <sheetName val="_23_07_10_N_SHIFT_MECH-TANK"/>
      <sheetName val="_23_07_10_RS_&amp;_SECURITY"/>
      <sheetName val="23_07_10_CIVIL_WET"/>
      <sheetName val="_23_07_10_CIVIL"/>
      <sheetName val="_23_07_10_MECH-FAB"/>
      <sheetName val="_23_07_10_MECH-TANK"/>
      <sheetName val="Driveway Beams"/>
      <sheetName val="Analy_7-10"/>
      <sheetName val="COLUMN"/>
      <sheetName val="COST"/>
      <sheetName val="sheeet7"/>
      <sheetName val="DEINKING(ANNEX 1)"/>
      <sheetName val="_22_07_10_N_SHIFT_MECH-FAB"/>
      <sheetName val="_22_07_10_N_SHIFT_MECH-TANK"/>
      <sheetName val="_22_07_10_RS_&amp;_SECURITY"/>
      <sheetName val="22_07_10_CIVIL_WET"/>
      <sheetName val="_22_07_10_CIVIL"/>
      <sheetName val="_22_07_10_MECH-FAB"/>
      <sheetName val="_22_07_10_MECH-TANK"/>
      <sheetName val="_21_07_10_N_SHIFT_MECH-FAB"/>
      <sheetName val="_21_07_10_N_SHIFT_MECH-TANK"/>
      <sheetName val="_21_07_10_RS_&amp;_SECURITY"/>
      <sheetName val="21_07_10_CIVIL_WET"/>
      <sheetName val="_21_07_10_CIVIL"/>
      <sheetName val="_21_07_10_MECH-FAB"/>
      <sheetName val="_21_07_10_MECH-TANK"/>
      <sheetName val="_20_07_10_N_SHIFT_MECH-FAB"/>
      <sheetName val="_20_07_10_N_SHIFT_MECH-TANK"/>
      <sheetName val="_20_07_10_RS_&amp;_SECURITY"/>
      <sheetName val="20_07_10_CIVIL_WET"/>
      <sheetName val="_20_07_10_CIVIL"/>
      <sheetName val="_20_07_10_MECH-FAB"/>
      <sheetName val="_20_07_10_MECH-TANK"/>
      <sheetName val="_19_07_10_N_SHIFT_MECH-FAB"/>
      <sheetName val="_19_07_10_N_SHIFT_MECH-TANK"/>
      <sheetName val="_19_07_10_RS_&amp;_SECURITY"/>
      <sheetName val="19_07_10_CIVIL_WET"/>
      <sheetName val="_19_07_10_CIVIL"/>
      <sheetName val="_19_07_10_MECH-FAB"/>
      <sheetName val="_19_07_10_MECH-TANK"/>
      <sheetName val="RA-markate"/>
      <sheetName val="Admin"/>
      <sheetName val="_18_07_10_N_SHIFT_MECH-FAB"/>
      <sheetName val="_18_07_10_N_SHIFT_MECH-TANK"/>
      <sheetName val="_18_07_10_RS_&amp;_SECURITY"/>
      <sheetName val="18_07_10_CIVIL_WET"/>
      <sheetName val="_18_07_10_CIVIL"/>
      <sheetName val="_18_07_10_MECH-FAB"/>
      <sheetName val="_18_07_10_MECH-TANK"/>
      <sheetName val="_17_07_10_N_SHIFT_MECH-FAB"/>
      <sheetName val="External Doors"/>
      <sheetName val="T&amp;M"/>
      <sheetName val="Assumption Inputs"/>
      <sheetName val="Factor Sheet"/>
      <sheetName val="Phase 1"/>
      <sheetName val="Pacakges split"/>
      <sheetName val="L+M"/>
      <sheetName val="Background"/>
      <sheetName val="Code"/>
      <sheetName val="run"/>
      <sheetName val="Wire"/>
      <sheetName val="_17_07_10_N_SHIFT_MECH-TANK"/>
      <sheetName val="_17_07_10_RS_&amp;_SECURITY"/>
      <sheetName val="17_07_10_CIVIL_WET"/>
      <sheetName val="_17_07_10_CIVIL"/>
      <sheetName val="_17_07_10_MECH-FAB"/>
      <sheetName val="_17_07_10_MECH-TANK"/>
      <sheetName val="Makro1"/>
      <sheetName val="Eqpmnt Plng"/>
      <sheetName val="LABOUR RATE"/>
      <sheetName val="Material Rate"/>
      <sheetName val="ACS(1)"/>
      <sheetName val="FAS-C(4)"/>
      <sheetName val="CCTV(old)"/>
      <sheetName val="wordsdata"/>
      <sheetName val="Final"/>
      <sheetName val="Summary-Price_New"/>
      <sheetName val="AN-2K"/>
      <sheetName val="Switch V16"/>
      <sheetName val="AutoOpen Stub Data"/>
      <sheetName val="Summary WG"/>
      <sheetName val="Cat A Change Control"/>
      <sheetName val="14.07.10@_x0000__x0003_&amp;_x0000__x0000__x0000_Ò:"/>
      <sheetName val="_x0000__x0000__x0000__x0000__x0000__x0000__x0000_8!_x0000_;bÂ/Ò:!_x0000_Ò8!_x0000_&amp;_x0000__x0000__x0000_&amp;_x0000__x0000__x0000_"/>
      <sheetName val="14.07.10Á_x000c__x0003_&amp;_x0000__x0000__x0000_î&lt;"/>
      <sheetName val="_x0000__x0000__x0000__x0000__x0000__x0000__x0000_¸:_x001f__x0000_;b+/î&lt;_x001f__x0000_î:_x001f__x0000_&amp;_x0000__x0000__x0000_&amp;_x0000__x0000__x0000_"/>
      <sheetName val="_x0000_"/>
      <sheetName val="DI_Rate_Analysis"/>
      <sheetName val="Economic_RisingMain__Ph-I"/>
      <sheetName val="AFAS "/>
      <sheetName val="RDS &amp; WLD"/>
      <sheetName val="PA System"/>
      <sheetName val="ACC"/>
      <sheetName val="CCTV"/>
      <sheetName val="Server &amp; PAC Room"/>
      <sheetName val="BMS"/>
      <sheetName val="HVAC BOQ"/>
      <sheetName val="Debits as on 12.04.08"/>
      <sheetName val="analysis"/>
      <sheetName val="pol-60"/>
      <sheetName val="Variables"/>
      <sheetName val="Grade Slab -1"/>
      <sheetName val="Grade Slab -2"/>
      <sheetName val="Grade slab-3"/>
      <sheetName val="Grade slab -4"/>
      <sheetName val="Grade slab -5"/>
      <sheetName val="Grade slab -6"/>
      <sheetName val="Theo Cons-June'10"/>
      <sheetName val="InputPO_Del"/>
      <sheetName val="detail'02"/>
      <sheetName val="Cal"/>
      <sheetName val="환율"/>
      <sheetName val="  ¢_x0002_&amp;_x0000__x0000__x0000_ú5#_x0000__x0000__x0000__x0000__x0000__x0000__x0000_"/>
      <sheetName val="  ¢_x0002_&amp;???ú5#???????"/>
      <sheetName val="x-items"/>
      <sheetName val="_16_07_10_N_SHIFT_MECH-FAB"/>
      <sheetName val="_16_07_10_N_SHIFT_MECH-TANK"/>
      <sheetName val="_16_07_10_RS_&amp;_SECURITY"/>
      <sheetName val="16_07_10_CIVIL_WET"/>
      <sheetName val="_16_07_10_CIVIL"/>
      <sheetName val="_16_07_10_MECH-FAB"/>
      <sheetName val="_16_07_10_MECH-TANK"/>
      <sheetName val="_15_07_10_N_SHIFT_MECH-FAB"/>
      <sheetName val="_15_07_10_N_SHIFT_MECH-TANK"/>
      <sheetName val="CABLERET"/>
      <sheetName val="STAFFSCHED "/>
      <sheetName val="India F&amp;S Template"/>
      <sheetName val="FitOutConfCentre"/>
      <sheetName val=" bus bay"/>
      <sheetName val="doq-10"/>
      <sheetName val="doq-I"/>
      <sheetName val="doq 4"/>
      <sheetName val="doq 2"/>
      <sheetName val="PRECAST_lightconc-II3"/>
      <sheetName val="PRECAST_lightconc_II3"/>
      <sheetName val="College_Details3"/>
      <sheetName val="Personal_3"/>
      <sheetName val="Cleaning_&amp;_Grubbing3"/>
      <sheetName val="jidal_dam3"/>
      <sheetName val="fran_temp3"/>
      <sheetName val="kona_swit3"/>
      <sheetName val="template_(8)3"/>
      <sheetName val="template_(9)3"/>
      <sheetName val="OVER_HEADS3"/>
      <sheetName val="Cover_Sheet3"/>
      <sheetName val="BOQ_REV_A3"/>
      <sheetName val="PTB_(IO)3"/>
      <sheetName val="BMS_3"/>
      <sheetName val="SPT_vs_PHI3"/>
      <sheetName val="TBAL9697_-group_wise__sdpl3"/>
      <sheetName val="Quantity_Schedule2"/>
      <sheetName val="Revenue__Schedule_2"/>
      <sheetName val="Balance_works_-_Direct_Cost2"/>
      <sheetName val="Balance_works_-_Indirect_Cost2"/>
      <sheetName val="Fund_Plan2"/>
      <sheetName val="Bill_of_Resources2"/>
      <sheetName val="beam-reinft-IIInd_floor1"/>
      <sheetName val="Boq_Block_A1"/>
      <sheetName val="Expenditure_plan1"/>
      <sheetName val="ORDER_BOOKING1"/>
      <sheetName val="_24_07_10_RS_&amp;_SECURITY1"/>
      <sheetName val="24_07_10_CIVIL_WET1"/>
      <sheetName val="_24_07_10_CIVIL1"/>
      <sheetName val="_24_07_10_MECH-FAB1"/>
      <sheetName val="_24_07_10_MECH-TANK1"/>
      <sheetName val="_23_07_10_N_SHIFT_MECH-FAB1"/>
      <sheetName val="_23_07_10_N_SHIFT_MECH-TANK1"/>
      <sheetName val="_23_07_10_RS_&amp;_SECURITY1"/>
      <sheetName val="23_07_10_CIVIL_WET1"/>
      <sheetName val="_23_07_10_CIVIL1"/>
      <sheetName val="_23_07_10_MECH-FAB1"/>
      <sheetName val="_23_07_10_MECH-TANK1"/>
      <sheetName val="_22_07_10_N_SHIFT_MECH-FAB1"/>
      <sheetName val="_22_07_10_N_SHIFT_MECH-TANK1"/>
      <sheetName val="_22_07_10_RS_&amp;_SECURITY1"/>
      <sheetName val="22_07_10_CIVIL_WET1"/>
      <sheetName val="_22_07_10_CIVIL1"/>
      <sheetName val="_22_07_10_MECH-FAB1"/>
      <sheetName val="_22_07_10_MECH-TANK1"/>
      <sheetName val="_21_07_10_N_SHIFT_MECH-FAB1"/>
      <sheetName val="_21_07_10_N_SHIFT_MECH-TANK1"/>
      <sheetName val="_21_07_10_RS_&amp;_SECURITY1"/>
      <sheetName val="21_07_10_CIVIL_WET1"/>
      <sheetName val="_21_07_10_CIVIL1"/>
      <sheetName val="_21_07_10_MECH-FAB1"/>
      <sheetName val="_21_07_10_MECH-TANK1"/>
      <sheetName val="_20_07_10_N_SHIFT_MECH-FAB1"/>
      <sheetName val="_20_07_10_N_SHIFT_MECH-TANK1"/>
      <sheetName val="_20_07_10_RS_&amp;_SECURITY1"/>
      <sheetName val="20_07_10_CIVIL_WET1"/>
      <sheetName val="_20_07_10_CIVIL1"/>
      <sheetName val="_20_07_10_MECH-FAB1"/>
      <sheetName val="_20_07_10_MECH-TANK1"/>
      <sheetName val="_19_07_10_N_SHIFT_MECH-FAB1"/>
      <sheetName val="_19_07_10_N_SHIFT_MECH-TANK1"/>
      <sheetName val="_19_07_10_RS_&amp;_SECURITY1"/>
      <sheetName val="19_07_10_CIVIL_WET1"/>
      <sheetName val="_19_07_10_CIVIL1"/>
      <sheetName val="_19_07_10_MECH-FAB1"/>
      <sheetName val="_19_07_10_MECH-TANK1"/>
      <sheetName val="_18_07_10_N_SHIFT_MECH-FAB1"/>
      <sheetName val="_18_07_10_N_SHIFT_MECH-TANK1"/>
      <sheetName val="_18_07_10_RS_&amp;_SECURITY1"/>
      <sheetName val="18_07_10_CIVIL_WET1"/>
      <sheetName val="_18_07_10_CIVIL1"/>
      <sheetName val="_18_07_10_MECH-FAB1"/>
      <sheetName val="_18_07_10_MECH-TANK1"/>
      <sheetName val="_17_07_10_N_SHIFT_MECH-FAB1"/>
      <sheetName val="_17_07_10_N_SHIFT_MECH-TANK1"/>
      <sheetName val="_17_07_10_RS_&amp;_SECURITY1"/>
      <sheetName val="17_07_10_CIVIL_WET1"/>
      <sheetName val="_17_07_10_CIVIL1"/>
      <sheetName val="_17_07_10_MECH-FAB1"/>
      <sheetName val="_17_07_10_MECH-TANK1"/>
      <sheetName val="_15_07_10_RS_&amp;_SECURITY"/>
      <sheetName val="15_07_10_CIVIL_WET"/>
      <sheetName val="_15_07_10_CIVIL"/>
      <sheetName val="_15_07_10_MECH-FAB"/>
      <sheetName val="_15_07_10_MECH-TANK"/>
      <sheetName val="_14_07_10_N_SHIFT_MECH-FAB"/>
      <sheetName val="_14_07_10_N_SHIFT_MECH-TANK"/>
      <sheetName val="_14_07_10_RS_&amp;_SECURITY"/>
      <sheetName val="14_07_10_CIVIL_WET"/>
      <sheetName val="_14_07_10_CIVIL"/>
      <sheetName val="_14_07_10_MECH-FAB"/>
      <sheetName val="_14_07_10_MECH-TANK"/>
      <sheetName val="_13_07_10_N_SHIFT_MECH-FAB"/>
      <sheetName val="_13_07_10_N_SHIFT_MECH-TANK"/>
      <sheetName val="_13_07_10_RS_&amp;_SECURITY"/>
      <sheetName val="13_07_10_CIVIL_WET"/>
      <sheetName val="_13_07_10_CIVIL"/>
      <sheetName val="_13_07_10_MECH-FAB"/>
      <sheetName val="_13_07_10_MECH-TANK"/>
      <sheetName val="_12_07_10_N_SHIFT_MECH-FAB"/>
      <sheetName val="_12_07_10_N_SHIFT_MECH-TANK"/>
      <sheetName val="_12_07_10_RS_&amp;_SECURITY"/>
      <sheetName val="12_07_10_CIVIL_WET"/>
      <sheetName val="_12_07_10_CIVIL"/>
      <sheetName val="_12_07_10_MECH-FAB"/>
      <sheetName val="_12_07_10_MECH-TANK"/>
      <sheetName val="_11_07_10_N_SHIFT_MECH-FAB"/>
      <sheetName val="_11_07_10_N_SHIFT_MECH-TANK"/>
      <sheetName val="_11_07_10_RS_&amp;_SECURITY"/>
      <sheetName val="11_07_10_CIVIL_WET"/>
      <sheetName val="_11_07_10_CIVIL"/>
      <sheetName val="_11_07_10_MECH-FAB"/>
      <sheetName val="_11_07_10_MECH-TANK"/>
      <sheetName val="_10_07_10_N_SHIFT_MECH-FAB"/>
      <sheetName val="_10_07_10_N_SHIFT_MECH-TANK"/>
      <sheetName val="_10_07_10_RS_&amp;_SECURITY"/>
      <sheetName val="10_07_10_CIVIL_WET"/>
      <sheetName val="_10_07_10_CIVIL"/>
      <sheetName val="_10_07_10_MECH-FAB"/>
      <sheetName val="_10_07_10_MECH-TANK"/>
      <sheetName val="_09_07_10_N_SHIFT_MECH-FAB"/>
      <sheetName val="_09_07_10_N_SHIFT_MECH-TANK"/>
      <sheetName val="_09_07_10_RS_&amp;_SECURITY"/>
      <sheetName val="09_07_10_CIVIL_WET"/>
      <sheetName val="_09_07_10_CIVIL"/>
      <sheetName val="_09_07_10_MECH-FAB"/>
      <sheetName val="_09_07_10_MECH-TANK"/>
      <sheetName val="_08_07_10_N_SHIFT_MECH-FAB"/>
      <sheetName val="_08_07_10_N_SHIFT_MECH-TANK"/>
      <sheetName val="_08_07_10_RS_&amp;_SECURITY"/>
      <sheetName val="08_07_10_CIVIL_WET"/>
      <sheetName val="_08_07_10_CIVIL"/>
      <sheetName val="_08_07_10_MECH-FAB"/>
      <sheetName val="_08_07_10_MECH-TANK"/>
      <sheetName val="_07_07_10_N_SHIFT_MECH-FAB"/>
      <sheetName val="_07_07_10_N_SHIFT_MECH-TANK"/>
      <sheetName val="_07_07_10_RS_&amp;_SECURITY"/>
      <sheetName val="07_07_10_CIVIL_WET"/>
      <sheetName val="_07_07_10_CIVIL"/>
      <sheetName val="_07_07_10_MECH-FAB"/>
      <sheetName val="_07_07_10_MECH-TANK"/>
      <sheetName val="_06_07_10_N_SHIFT_MECH-FAB"/>
      <sheetName val="_06_07_10_N_SHIFT_MECH-TANK"/>
      <sheetName val="_06_07_10_RS_&amp;_SECURITY"/>
      <sheetName val="06_07_10_CIVIL_WET"/>
      <sheetName val="_06_07_10_CIVIL"/>
      <sheetName val="_06_07_10_MECH-FAB"/>
      <sheetName val="_06_07_10_MECH-TANK"/>
      <sheetName val="_05_07_10_N_SHIFT_MECH-FAB"/>
      <sheetName val="_05_07_10_N_SHIFT_MECH-TANK"/>
      <sheetName val="_05_07_10_RS_&amp;_SECURITY"/>
      <sheetName val="05_07_10_CIVIL_WET"/>
      <sheetName val="_05_07_10_CIVIL"/>
      <sheetName val="_05_07_10_MECH-FAB"/>
      <sheetName val="_05_07_10_MECH-TANK"/>
      <sheetName val="_04_07_10_N_SHIFT_MECH-FAB"/>
      <sheetName val="_04_07_10_N_SHIFT_MECH-TANK"/>
      <sheetName val="_04_07_10_RS_&amp;_SECURITY"/>
      <sheetName val="04_07_10_CIVIL_WET"/>
      <sheetName val="_04_07_10_CIVIL"/>
      <sheetName val="_04_07_10_MECH-FAB"/>
      <sheetName val="_04_07_10_MECH-TANK"/>
      <sheetName val="_03_07_10_N_SHIFT_MECH-FAB"/>
      <sheetName val="_03_07_10_N_SHIFT_MECH-TANK"/>
      <sheetName val="_03_07_10_RS_&amp;_SECURITY_"/>
      <sheetName val="03_07_10_CIVIL_WET_"/>
      <sheetName val="_03_07_10_CIVIL_"/>
      <sheetName val="_03_07_10_MECH-FAB_"/>
      <sheetName val="_03_07_10_MECH-TANK_"/>
      <sheetName val="_02_07_10_N_SHIFT_MECH-FAB_"/>
      <sheetName val="_02_07_10_N_SHIFT_MECH-TANK_"/>
      <sheetName val="_02_07_10_RS_&amp;_SECURITY"/>
      <sheetName val="02_07_10_CIVIL_WET"/>
      <sheetName val="_02_07_10_CIVIL"/>
      <sheetName val="_02_07_10_MECH-FAB"/>
      <sheetName val="_02_07_10_MECH-TANK"/>
      <sheetName val="_01_07_10_N_SHIFT_MECH-FAB"/>
      <sheetName val="_01_07_10_N_SHIFT_MECH-TANK"/>
      <sheetName val="_01_07_10_RS_&amp;_SECURITY"/>
      <sheetName val="01_07_10_CIVIL_WET"/>
      <sheetName val="_01_07_10_CIVIL"/>
      <sheetName val="_01_07_10_MECH-FAB"/>
      <sheetName val="_01_07_10_MECH-TANK"/>
      <sheetName val="_30_06_10_N_SHIFT_MECH-FAB"/>
      <sheetName val="_30_06_10_N_SHIFT_MECH-TANK"/>
      <sheetName val="SITE_OVERHEADS1"/>
      <sheetName val="labour_coeff1"/>
      <sheetName val="Site_Dev_BOQ1"/>
      <sheetName val="Costing_Upto_Mar'11_(2)1"/>
      <sheetName val="Tender_Summary1"/>
      <sheetName val="M-Book_for_Conc1"/>
      <sheetName val="M-Book_for_FW1"/>
      <sheetName val="TAX_BILLS1"/>
      <sheetName val="CASH_BILLS1"/>
      <sheetName val="LABOUR_BILLS1"/>
      <sheetName val="puch_order1"/>
      <sheetName val="Sheet1_(2)1"/>
      <sheetName val="Meas_-Hotel_Part1"/>
      <sheetName val="scurve_calc_(2)"/>
      <sheetName val="Contract_Night_Staff"/>
      <sheetName val="Contract_Day_Staff"/>
      <sheetName val="Day_Shift"/>
      <sheetName val="Night_Shift"/>
      <sheetName val="Direct_cost_shed_A-2_"/>
      <sheetName val="Fee_Rate_Summary"/>
      <sheetName val="Civil_Boq"/>
      <sheetName val="22_12_20111"/>
      <sheetName val="BOQ_(2)1"/>
      <sheetName val="INPUT_SHEET"/>
      <sheetName val="final_abstract"/>
      <sheetName val="Meas__Hotel_Part"/>
      <sheetName val="Ave_wtd_rates"/>
      <sheetName val="Material_"/>
      <sheetName val="Labour_&amp;_Plant"/>
      <sheetName val="Cashflow_projection"/>
      <sheetName val="_09_07_10_M顅ᎆ뤀ᨇ԰缀"/>
      <sheetName val="Item-_Compact"/>
      <sheetName val="St_co_91_5lvl"/>
      <sheetName val="Fill_this_out_first___"/>
      <sheetName val="cash_in_flow_Summary_JV_"/>
      <sheetName val="water_prop_"/>
      <sheetName val="GR_slab-reinft"/>
      <sheetName val="Cost_Index"/>
      <sheetName val="Sales_&amp;_Prod"/>
      <sheetName val="IO_List"/>
      <sheetName val="Staff_Acco_"/>
      <sheetName val="08_07_10헾】ꎋ"/>
      <sheetName val="PA-_Consutant_"/>
      <sheetName val="3cd_Annexure"/>
      <sheetName val="DI_Rate_Analysis1"/>
      <sheetName val="Economic_RisingMain__Ph-I1"/>
      <sheetName val="Civil_Works"/>
      <sheetName val="TBAL9697__group_wise__sdpl"/>
      <sheetName val="MN_T_B_"/>
      <sheetName val="SP_Break_Up"/>
      <sheetName val="Labour_productivity"/>
      <sheetName val="_09_07_10_M顅ᎆ뤀ᨇ԰?缀?"/>
      <sheetName val="Fin__Assumpt__-_Sensitivities"/>
      <sheetName val="Bill_1"/>
      <sheetName val="Bill_2"/>
      <sheetName val="Bill_3"/>
      <sheetName val="Bill_4"/>
      <sheetName val="Bill_5"/>
      <sheetName val="Bill_6"/>
      <sheetName val="Bill_7"/>
      <sheetName val="1_Civil-RA"/>
      <sheetName val="F20_Risk_Analysis"/>
      <sheetName val="Change_Order_Log"/>
      <sheetName val="2000_MOR"/>
      <sheetName val="08_07_10헾】????ꎋ"/>
      <sheetName val="_09_07_10_M顅ᎆ뤀ᨇ԰"/>
      <sheetName val="_09_07_10_M顅ᎆ뤀ᨇ԰_缀_"/>
      <sheetName val="Structure_Bills_Qty"/>
      <sheetName val="INDIGINEOUS_ITEMS_"/>
      <sheetName val="Project_Details__"/>
      <sheetName val="Rate_analysis-_BOQ_1_"/>
      <sheetName val="Prelims_Breakup1"/>
      <sheetName val="__x000a_¢&amp;ú5#"/>
      <sheetName val="Driveway_Beams"/>
      <sheetName val="Rate_Analysis"/>
      <sheetName val="T-P1,_FINISHES_WORKING_"/>
      <sheetName val="Assumption_&amp;_Exclusion"/>
      <sheetName val="__x000a_¢&amp;???ú5#???????"/>
      <sheetName val="Phase_1"/>
      <sheetName val="Pacakges_split"/>
      <sheetName val="Assumption_Inputs"/>
      <sheetName val="DEINKING(ANNEX_1)"/>
      <sheetName val="Eqpmnt_Plng"/>
      <sheetName val="LABOUR_RATE"/>
      <sheetName val="Material_Rate"/>
      <sheetName val="Switch_V16"/>
      <sheetName val="External_Doors"/>
      <sheetName val="Grade_Slab_-1"/>
      <sheetName val="Grade_Slab_-2"/>
      <sheetName val="Grade_slab-3"/>
      <sheetName val="Grade_slab_-4"/>
      <sheetName val="Grade_slab_-5"/>
      <sheetName val="Grade_slab_-6"/>
      <sheetName val="Factor_Sheet"/>
      <sheetName val="AutoOpen_Stub_Data"/>
      <sheetName val="Cat_A_Change_Control"/>
      <sheetName val="Main-Material"/>
      <sheetName val="Form-B"/>
      <sheetName val="10"/>
      <sheetName val="Control"/>
      <sheetName val="11A"/>
      <sheetName val="11B "/>
      <sheetName val="12A"/>
      <sheetName val="12B"/>
      <sheetName val="2A"/>
      <sheetName val="2B"/>
      <sheetName val="2C"/>
      <sheetName val="2D"/>
      <sheetName val="2E"/>
      <sheetName val="2F"/>
      <sheetName val="2G"/>
      <sheetName val="2H"/>
      <sheetName val="3A"/>
      <sheetName val="3B"/>
      <sheetName val="4"/>
      <sheetName val="6A"/>
      <sheetName val="6B"/>
      <sheetName val="7A"/>
      <sheetName val="7B"/>
      <sheetName val="8A"/>
      <sheetName val="8B"/>
      <sheetName val="9A"/>
      <sheetName val="9B"/>
      <sheetName val="9C"/>
      <sheetName val="9D"/>
      <sheetName val="9E"/>
      <sheetName val="9F"/>
      <sheetName val="9G"/>
      <sheetName val="9H"/>
      <sheetName val="9I"/>
      <sheetName val="9J"/>
      <sheetName val="9K"/>
      <sheetName val="5"/>
      <sheetName val="13"/>
      <sheetName val="DetEst"/>
      <sheetName val="1"/>
      <sheetName val="14"/>
      <sheetName val="Measurements"/>
      <sheetName val="Tables"/>
      <sheetName val="Flooring"/>
      <sheetName val="Ceilings"/>
      <sheetName val="ACAD Finishes"/>
      <sheetName val="Site Details"/>
      <sheetName val="Chair"/>
      <sheetName val="Site Area Statement"/>
      <sheetName val="Doors"/>
      <sheetName val="Estimate"/>
      <sheetName val="Deduction of assets"/>
      <sheetName val="Blr hire"/>
      <sheetName val="d-safe specs"/>
      <sheetName val="PRECAST-conc-AI"/>
      <sheetName val="Miscellan%ous_x0008_civil"/>
      <sheetName val="b`sic"/>
      <sheetName val="PRECAST lig(tconc_II"/>
      <sheetName val="08.07.10헾】_x0005_????菈_x0013_"/>
      <sheetName val="08.07.10헾】_x0005__x0000__x0000"/>
      <sheetName val="08.07.10헾】_x0005_____ꎋ"/>
      <sheetName val="FT-05-02IsoBOM"/>
      <sheetName val="eq"/>
      <sheetName val="08.07.10헾】_x0005_??_x0005__x0000__x0000_"/>
      <sheetName val="14.07.10 CIVIL W ["/>
      <sheetName val="14.07.10@^\_x0001_&amp;_x0000__x0000__x0000__x0012_8"/>
      <sheetName val="_x0000__x0000__x0000__x0000__x0000__x0000__x0000_Ü5)_x0000__x001e_bÝ/_x0012_8)_x0000__x0012_6)_x0000_&amp;_x0000__x0000__x0000_&amp;_x0000__x0000__x0000_"/>
      <sheetName val="_x0001__x0000__x0000__x0000_"/>
      <sheetName val="08.07.10헾】_x0005_??壀&quot;夌&quot;"/>
      <sheetName val="Cost Basis"/>
      <sheetName val="08.07.10헾】_x0005_??헾⿂_x0005__x0000_"/>
      <sheetName val="08.07.10헾】_x0005_"/>
      <sheetName val="08.07.10헾】_x0005_??ꮸ⽚_x0005__x0000_"/>
      <sheetName val="segment_topsheet"/>
      <sheetName val="Index"/>
      <sheetName val="Invoice Tracker"/>
      <sheetName val="BOQ LT"/>
      <sheetName val="girder"/>
      <sheetName val="Rocker"/>
      <sheetName val="_21_07_10_N_SHIFT_MECH-FA"/>
      <sheetName val="Report"/>
      <sheetName val="08.07.10헾】_x0005_????懇"/>
      <sheetName val="08.07.10헾】_x0005_??丵⼽_x0005__x0000_"/>
      <sheetName val="08.07.10헾】_x0005_????癠'"/>
      <sheetName val="08.07.10헾】_x0005_??헾⽀_x0005__x0000_"/>
      <sheetName val="Sqn_Abs"/>
      <sheetName val="calcul"/>
      <sheetName val="Quote Sheet"/>
      <sheetName val=" _¢_x0002_&amp;"/>
      <sheetName val=" _¢_x0002_&amp;___ú5#_______"/>
      <sheetName val="08.07.10헾】_x0005_??헾⾑_x0005__x0000_"/>
      <sheetName val="DP"/>
      <sheetName val="Income Statement"/>
      <sheetName val="LMP"/>
      <sheetName val="sc-mar2000"/>
      <sheetName val="B'Sheet"/>
      <sheetName val="Asmp"/>
      <sheetName val="Top Sheet"/>
      <sheetName val="Col NUM"/>
      <sheetName val="COLUMN RC "/>
      <sheetName val="STILT Floor Slab NUM"/>
      <sheetName val="First Floor Slab RC"/>
      <sheetName val="FIRST FLOOR SLAB WT SUMMARY"/>
      <sheetName val="Stilt Floor Beam NUM"/>
      <sheetName val="STILT BEAM NUM"/>
      <sheetName val="STILT BEAM RC"/>
      <sheetName val="Stilt wall Num"/>
      <sheetName val="STILT WALL RC"/>
      <sheetName val="Z-DETAILS ABOVE RAFT UPTO +0.05"/>
      <sheetName val="Z-DETAILS ABOVE RAFT UPTO + (2"/>
      <sheetName val="TOTAL CHECK"/>
      <sheetName val="TYP.  wall Num"/>
      <sheetName val="Z-DETAILS TYP. +2.85 TO +8.85"/>
      <sheetName val="currency"/>
      <sheetName val=" _x000d_¢_x0002_&amp;_x0000__x0000__x0000_ú5#_x0000__x0000__x0000__x0000__x0000__x0000__x0000_"/>
      <sheetName val=" _x000d_¢_x0002_&amp;???ú5#???????"/>
      <sheetName val="B3-B4-B5-_x0006__x0000_"/>
      <sheetName val="_x0000__x0017__x0000__x0012__x0000__x000f__x0000__x0012__x0000__x0013__x0000__x000a__x0000__x001a__x0000__x001b__x0000__x0017__x0000_"/>
      <sheetName val="ᬀᜀሀༀሀ_x0000__x0000__x0000__x0000__x0000__x0000__x0000__x0000__x0000__x0000__x0000__x0000__x0000_"/>
      <sheetName val="CON"/>
      <sheetName val="Misc. Data"/>
      <sheetName val="DSLP"/>
      <sheetName val="Load Details(B2)"/>
      <sheetName val="Works - Quote Sheet"/>
      <sheetName val="starter"/>
      <sheetName val="Intro."/>
      <sheetName val="Gate 2"/>
      <sheetName val="Lab"/>
      <sheetName val="MASTER_RATE ANALYSIS"/>
      <sheetName val="Name List"/>
      <sheetName val="UNIT"/>
      <sheetName val="CCY"/>
      <sheetName val="BHANDUP"/>
      <sheetName val="预算"/>
      <sheetName val="電気設備表"/>
      <sheetName val="Projects"/>
      <sheetName val="Project Ignite"/>
      <sheetName val="98Price"/>
      <sheetName val="MG"/>
      <sheetName val="VALIDATIONS"/>
      <sheetName val="Mat_Cost"/>
      <sheetName val="BLOCK-A (MEA.SHEET)"/>
      <sheetName val="Customize Your Invoice"/>
      <sheetName val="VF Full Recon"/>
      <sheetName val="PITP3 COPY"/>
      <sheetName val="Meas."/>
      <sheetName val="Expenses Actual Vs. Budgeted"/>
      <sheetName val="Col up to plinth"/>
      <sheetName val="Footing"/>
      <sheetName val="Inputs"/>
      <sheetName val="目录"/>
      <sheetName val="F&amp;B"/>
      <sheetName val="#REF"/>
      <sheetName val="Kitchen"/>
      <sheetName val="RCC,Ret. Wall"/>
      <sheetName val="est"/>
      <sheetName val="SEW4"/>
      <sheetName val="08.07.10_x0000__x0000_ⴠ_x0000__x0000__x0000_㭮㢝輜_x0018_"/>
      <sheetName val="ancillary"/>
      <sheetName val="Raw Data"/>
      <sheetName val="08.07.10헾】_x0005_??壀$夌$"/>
      <sheetName val="FORM7"/>
      <sheetName val="INTRO"/>
      <sheetName val="2.civil-RA"/>
      <sheetName val="RMG.-ABS"/>
      <sheetName val="RMG-MB"/>
      <sheetName val="T.P.-ABS"/>
      <sheetName val="T.P.-MB"/>
      <sheetName val="Mixer-ABS"/>
      <sheetName val="Mixer-MB"/>
      <sheetName val="E.P.R-ABS"/>
      <sheetName val="E..R-MB"/>
      <sheetName val="Bldg.6-ABS"/>
      <sheetName val="Bldg.6-MB"/>
      <sheetName val="Kz Grid Press foundation ABS"/>
      <sheetName val="Kz Grid Press foundation_meas"/>
      <sheetName val="600-1200T  ABS"/>
      <sheetName val="600-1200T Meas"/>
      <sheetName val="BSR-II ABS"/>
      <sheetName val="BSR-II meas"/>
      <sheetName val="Misc.ABS"/>
      <sheetName val="Misc.MB"/>
      <sheetName val="This Bill"/>
      <sheetName val="Upto Previous"/>
      <sheetName val="Up to date"/>
      <sheetName val="Grand Abstract"/>
      <sheetName val="Blank MB"/>
      <sheetName val="cement summary"/>
      <sheetName val="Reinforcement Steel"/>
      <sheetName val="P-I CEMENT RECONCILIATION "/>
      <sheetName val="Ra-38 area wise summary"/>
      <sheetName val="P-II Cement Reconciliation"/>
      <sheetName val="Ra-16 P-II"/>
      <sheetName val="RA 16- GH"/>
      <sheetName val="9"/>
      <sheetName val="PRECAST_lightconc-II4"/>
      <sheetName val="PRECAST_lightconc_II4"/>
      <sheetName val="College_Details4"/>
      <sheetName val="Personal_4"/>
      <sheetName val="Cleaning_&amp;_Grubbing4"/>
      <sheetName val="jidal_dam4"/>
      <sheetName val="fran_temp4"/>
      <sheetName val="kona_swit4"/>
      <sheetName val="template_(8)4"/>
      <sheetName val="template_(9)4"/>
      <sheetName val="Cover_Sheet4"/>
      <sheetName val="BOQ_REV_A4"/>
      <sheetName val="PTB_(IO)4"/>
      <sheetName val="BMS_4"/>
      <sheetName val="OVER_HEADS4"/>
      <sheetName val="SPT_vs_PHI4"/>
      <sheetName val="TBAL9697_-group_wise__sdpl4"/>
      <sheetName val="Quantity_Schedule3"/>
      <sheetName val="Revenue__Schedule_3"/>
      <sheetName val="Balance_works_-_Direct_Cost3"/>
      <sheetName val="Balance_works_-_Indirect_Cost3"/>
      <sheetName val="Fund_Plan3"/>
      <sheetName val="Bill_of_Resources3"/>
      <sheetName val="SITE_OVERHEADS2"/>
      <sheetName val="labour_coeff2"/>
      <sheetName val="Expenditure_plan2"/>
      <sheetName val="ORDER_BOOKING2"/>
      <sheetName val="Site_Dev_BOQ2"/>
      <sheetName val="beam-reinft-IIInd_floor2"/>
      <sheetName val="M-Book_for_Conc2"/>
      <sheetName val="M-Book_for_FW2"/>
      <sheetName val="Costing_Upto_Mar'11_(2)2"/>
      <sheetName val="Tender_Summary2"/>
      <sheetName val="TAX_BILLS2"/>
      <sheetName val="CASH_BILLS2"/>
      <sheetName val="LABOUR_BILLS2"/>
      <sheetName val="puch_order2"/>
      <sheetName val="Sheet1_(2)2"/>
      <sheetName val="Boq_Block_A2"/>
      <sheetName val="_24_07_10_RS_&amp;_SECURITY2"/>
      <sheetName val="24_07_10_CIVIL_WET2"/>
      <sheetName val="_24_07_10_CIVIL2"/>
      <sheetName val="_24_07_10_MECH-FAB2"/>
      <sheetName val="_24_07_10_MECH-TANK2"/>
      <sheetName val="_23_07_10_N_SHIFT_MECH-FAB2"/>
      <sheetName val="_23_07_10_N_SHIFT_MECH-TANK2"/>
      <sheetName val="_23_07_10_RS_&amp;_SECURITY2"/>
      <sheetName val="23_07_10_CIVIL_WET2"/>
      <sheetName val="_23_07_10_CIVIL2"/>
      <sheetName val="_23_07_10_MECH-FAB2"/>
      <sheetName val="_23_07_10_MECH-TANK2"/>
      <sheetName val="_22_07_10_N_SHIFT_MECH-FAB2"/>
      <sheetName val="_22_07_10_N_SHIFT_MECH-TANK2"/>
      <sheetName val="_22_07_10_RS_&amp;_SECURITY2"/>
      <sheetName val="22_07_10_CIVIL_WET2"/>
      <sheetName val="_22_07_10_CIVIL2"/>
      <sheetName val="_22_07_10_MECH-FAB2"/>
      <sheetName val="_22_07_10_MECH-TANK2"/>
      <sheetName val="_21_07_10_N_SHIFT_MECH-FAB2"/>
      <sheetName val="_21_07_10_N_SHIFT_MECH-TANK2"/>
      <sheetName val="_21_07_10_RS_&amp;_SECURITY2"/>
      <sheetName val="21_07_10_CIVIL_WET2"/>
      <sheetName val="_21_07_10_CIVIL2"/>
      <sheetName val="_21_07_10_MECH-FAB2"/>
      <sheetName val="_21_07_10_MECH-TANK2"/>
      <sheetName val="_20_07_10_N_SHIFT_MECH-FAB2"/>
      <sheetName val="_20_07_10_N_SHIFT_MECH-TANK2"/>
      <sheetName val="_20_07_10_RS_&amp;_SECURITY2"/>
      <sheetName val="20_07_10_CIVIL_WET2"/>
      <sheetName val="_20_07_10_CIVIL2"/>
      <sheetName val="_20_07_10_MECH-FAB2"/>
      <sheetName val="_20_07_10_MECH-TANK2"/>
      <sheetName val="_19_07_10_N_SHIFT_MECH-FAB2"/>
      <sheetName val="_19_07_10_N_SHIFT_MECH-TANK2"/>
      <sheetName val="_19_07_10_RS_&amp;_SECURITY2"/>
      <sheetName val="19_07_10_CIVIL_WET2"/>
      <sheetName val="_19_07_10_CIVIL2"/>
      <sheetName val="_19_07_10_MECH-FAB2"/>
      <sheetName val="_19_07_10_MECH-TANK2"/>
      <sheetName val="_18_07_10_N_SHIFT_MECH-FAB2"/>
      <sheetName val="_18_07_10_N_SHIFT_MECH-TANK2"/>
      <sheetName val="_18_07_10_RS_&amp;_SECURITY2"/>
      <sheetName val="18_07_10_CIVIL_WET2"/>
      <sheetName val="_18_07_10_CIVIL2"/>
      <sheetName val="_18_07_10_MECH-FAB2"/>
      <sheetName val="_18_07_10_MECH-TANK2"/>
      <sheetName val="_17_07_10_N_SHIFT_MECH-FAB2"/>
      <sheetName val="_17_07_10_N_SHIFT_MECH-TANK2"/>
      <sheetName val="_17_07_10_RS_&amp;_SECURITY2"/>
      <sheetName val="17_07_10_CIVIL_WET2"/>
      <sheetName val="_17_07_10_CIVIL2"/>
      <sheetName val="_17_07_10_MECH-FAB2"/>
      <sheetName val="_17_07_10_MECH-TANK2"/>
      <sheetName val="_16_07_10_N_SHIFT_MECH-FAB1"/>
      <sheetName val="_16_07_10_N_SHIFT_MECH-TANK1"/>
      <sheetName val="_16_07_10_RS_&amp;_SECURITY1"/>
      <sheetName val="16_07_10_CIVIL_WET1"/>
      <sheetName val="_16_07_10_CIVIL1"/>
      <sheetName val="_16_07_10_MECH-FAB1"/>
      <sheetName val="_16_07_10_MECH-TANK1"/>
      <sheetName val="_15_07_10_N_SHIFT_MECH-FAB1"/>
      <sheetName val="_15_07_10_N_SHIFT_MECH-TANK1"/>
      <sheetName val="_15_07_10_RS_&amp;_SECURITY1"/>
      <sheetName val="15_07_10_CIVIL_WET1"/>
      <sheetName val="_15_07_10_CIVIL1"/>
      <sheetName val="_15_07_10_MECH-FAB1"/>
      <sheetName val="_15_07_10_MECH-TANK1"/>
      <sheetName val="_14_07_10_N_SHIFT_MECH-FAB1"/>
      <sheetName val="_14_07_10_N_SHIFT_MECH-TANK1"/>
      <sheetName val="_14_07_10_RS_&amp;_SECURITY1"/>
      <sheetName val="14_07_10_CIVIL_WET1"/>
      <sheetName val="_14_07_10_CIVIL1"/>
      <sheetName val="_14_07_10_MECH-FAB1"/>
      <sheetName val="_14_07_10_MECH-TANK1"/>
      <sheetName val="_13_07_10_N_SHIFT_MECH-FAB1"/>
      <sheetName val="_13_07_10_N_SHIFT_MECH-TANK1"/>
      <sheetName val="_13_07_10_RS_&amp;_SECURITY1"/>
      <sheetName val="13_07_10_CIVIL_WET1"/>
      <sheetName val="_13_07_10_CIVIL1"/>
      <sheetName val="_13_07_10_MECH-FAB1"/>
      <sheetName val="_13_07_10_MECH-TANK1"/>
      <sheetName val="_12_07_10_N_SHIFT_MECH-FAB1"/>
      <sheetName val="_12_07_10_N_SHIFT_MECH-TANK1"/>
      <sheetName val="_12_07_10_RS_&amp;_SECURITY1"/>
      <sheetName val="12_07_10_CIVIL_WET1"/>
      <sheetName val="_12_07_10_CIVIL1"/>
      <sheetName val="_12_07_10_MECH-FAB1"/>
      <sheetName val="_12_07_10_MECH-TANK1"/>
      <sheetName val="_11_07_10_N_SHIFT_MECH-FAB1"/>
      <sheetName val="_11_07_10_N_SHIFT_MECH-TANK1"/>
      <sheetName val="_11_07_10_RS_&amp;_SECURITY1"/>
      <sheetName val="11_07_10_CIVIL_WET1"/>
      <sheetName val="_11_07_10_CIVIL1"/>
      <sheetName val="_11_07_10_MECH-FAB1"/>
      <sheetName val="_11_07_10_MECH-TANK1"/>
      <sheetName val="_10_07_10_N_SHIFT_MECH-FAB1"/>
      <sheetName val="_10_07_10_N_SHIFT_MECH-TANK1"/>
      <sheetName val="_10_07_10_RS_&amp;_SECURITY1"/>
      <sheetName val="10_07_10_CIVIL_WET1"/>
      <sheetName val="_10_07_10_CIVIL1"/>
      <sheetName val="_10_07_10_MECH-FAB1"/>
      <sheetName val="_10_07_10_MECH-TANK1"/>
      <sheetName val="_09_07_10_N_SHIFT_MECH-FAB1"/>
      <sheetName val="_09_07_10_N_SHIFT_MECH-TANK1"/>
      <sheetName val="_09_07_10_RS_&amp;_SECURITY1"/>
      <sheetName val="09_07_10_CIVIL_WET1"/>
      <sheetName val="_09_07_10_CIVIL1"/>
      <sheetName val="_09_07_10_MECH-FAB1"/>
      <sheetName val="_09_07_10_MECH-TANK1"/>
      <sheetName val="_08_07_10_N_SHIFT_MECH-FAB1"/>
      <sheetName val="_08_07_10_N_SHIFT_MECH-TANK1"/>
      <sheetName val="_08_07_10_RS_&amp;_SECURITY1"/>
      <sheetName val="08_07_10_CIVIL_WET1"/>
      <sheetName val="_08_07_10_CIVIL1"/>
      <sheetName val="_08_07_10_MECH-FAB1"/>
      <sheetName val="_08_07_10_MECH-TANK1"/>
      <sheetName val="_07_07_10_N_SHIFT_MECH-FAB1"/>
      <sheetName val="_07_07_10_N_SHIFT_MECH-TANK1"/>
      <sheetName val="_07_07_10_RS_&amp;_SECURITY1"/>
      <sheetName val="07_07_10_CIVIL_WET1"/>
      <sheetName val="_07_07_10_CIVIL1"/>
      <sheetName val="_07_07_10_MECH-FAB1"/>
      <sheetName val="_07_07_10_MECH-TANK1"/>
      <sheetName val="_06_07_10_N_SHIFT_MECH-FAB1"/>
      <sheetName val="_06_07_10_N_SHIFT_MECH-TANK1"/>
      <sheetName val="_06_07_10_RS_&amp;_SECURITY1"/>
      <sheetName val="06_07_10_CIVIL_WET1"/>
      <sheetName val="_06_07_10_CIVIL1"/>
      <sheetName val="_06_07_10_MECH-FAB1"/>
      <sheetName val="_06_07_10_MECH-TANK1"/>
      <sheetName val="_05_07_10_N_SHIFT_MECH-FAB1"/>
      <sheetName val="_05_07_10_N_SHIFT_MECH-TANK1"/>
      <sheetName val="_05_07_10_RS_&amp;_SECURITY1"/>
      <sheetName val="05_07_10_CIVIL_WET1"/>
      <sheetName val="_05_07_10_CIVIL1"/>
      <sheetName val="_05_07_10_MECH-FAB1"/>
      <sheetName val="_05_07_10_MECH-TANK1"/>
      <sheetName val="_04_07_10_N_SHIFT_MECH-FAB1"/>
      <sheetName val="_04_07_10_N_SHIFT_MECH-TANK1"/>
      <sheetName val="_04_07_10_RS_&amp;_SECURITY1"/>
      <sheetName val="04_07_10_CIVIL_WET1"/>
      <sheetName val="_04_07_10_CIVIL1"/>
      <sheetName val="_04_07_10_MECH-FAB1"/>
      <sheetName val="_04_07_10_MECH-TANK1"/>
      <sheetName val="_03_07_10_N_SHIFT_MECH-FAB1"/>
      <sheetName val="_03_07_10_N_SHIFT_MECH-TANK1"/>
      <sheetName val="_03_07_10_RS_&amp;_SECURITY_1"/>
      <sheetName val="03_07_10_CIVIL_WET_1"/>
      <sheetName val="_03_07_10_CIVIL_1"/>
      <sheetName val="_03_07_10_MECH-FAB_1"/>
      <sheetName val="_03_07_10_MECH-TANK_1"/>
      <sheetName val="_02_07_10_N_SHIFT_MECH-FAB_1"/>
      <sheetName val="_02_07_10_N_SHIFT_MECH-TANK_1"/>
      <sheetName val="_02_07_10_RS_&amp;_SECURITY1"/>
      <sheetName val="02_07_10_CIVIL_WET1"/>
      <sheetName val="_02_07_10_CIVIL1"/>
      <sheetName val="_02_07_10_MECH-FAB1"/>
      <sheetName val="_02_07_10_MECH-TANK1"/>
      <sheetName val="_01_07_10_N_SHIFT_MECH-FAB1"/>
      <sheetName val="_01_07_10_N_SHIFT_MECH-TANK1"/>
      <sheetName val="_01_07_10_RS_&amp;_SECURITY1"/>
      <sheetName val="01_07_10_CIVIL_WET1"/>
      <sheetName val="_01_07_10_CIVIL1"/>
      <sheetName val="_01_07_10_MECH-FAB1"/>
      <sheetName val="_01_07_10_MECH-TANK1"/>
      <sheetName val="_30_06_10_N_SHIFT_MECH-FAB1"/>
      <sheetName val="_30_06_10_N_SHIFT_MECH-TANK1"/>
      <sheetName val="scurve_calc_(2)1"/>
      <sheetName val="Direct_cost_shed_A-2_1"/>
      <sheetName val="Meas_-Hotel_Part2"/>
      <sheetName val="BOQ_Direct_selling_cost1"/>
      <sheetName val="Ave_wtd_rates1"/>
      <sheetName val="Material_1"/>
      <sheetName val="Labour_&amp;_Plant1"/>
      <sheetName val="22_12_20112"/>
      <sheetName val="BOQ_(2)2"/>
      <sheetName val="Contract_Night_Staff1"/>
      <sheetName val="Contract_Day_Staff1"/>
      <sheetName val="Day_Shift1"/>
      <sheetName val="Night_Shift1"/>
      <sheetName val="Cashflow_projection1"/>
      <sheetName val="PA-_Consutant_1"/>
      <sheetName val="Item-_Compact1"/>
      <sheetName val="Fee_Rate_Summary1"/>
      <sheetName val="Civil_Boq1"/>
      <sheetName val="final_abstract1"/>
      <sheetName val="TBAL9697__group_wise__sdpl1"/>
      <sheetName val="St_co_91_5lvl1"/>
      <sheetName val="Civil_Works1"/>
      <sheetName val="IO_List1"/>
      <sheetName val="Fill_this_out_first___1"/>
      <sheetName val="SP_Break_Up1"/>
      <sheetName val="Labour_productivity1"/>
      <sheetName val="INPUT_SHEET1"/>
      <sheetName val="Meas__Hotel_Part1"/>
      <sheetName val="DI_Rate_Analysis2"/>
      <sheetName val="Economic_RisingMain__Ph-I2"/>
      <sheetName val="_09_07_10_M顅ᎆ뤀ᨇ԰?缀?1"/>
      <sheetName val="Cost_Index1"/>
      <sheetName val="cash_in_flow_Summary_JV_1"/>
      <sheetName val="water_prop_1"/>
      <sheetName val="GR_slab-reinft1"/>
      <sheetName val="Sales_&amp;_Prod1"/>
      <sheetName val="Rate_analysis-_BOQ_1_1"/>
      <sheetName val="MN_T_B_1"/>
      <sheetName val="Staff_Acco_1"/>
      <sheetName val="Project_Details__1"/>
      <sheetName val="F20_Risk_Analysis1"/>
      <sheetName val="Change_Order_Log1"/>
      <sheetName val="2000_MOR1"/>
      <sheetName val="Driveway_Beams1"/>
      <sheetName val="Structure_Bills_Qty1"/>
      <sheetName val="Prelims_Breakup2"/>
      <sheetName val="INDIGINEOUS_ITEMS_1"/>
      <sheetName val="3cd_Annexure1"/>
      <sheetName val="1_Civil-RA1"/>
      <sheetName val="Rate_Analysis1"/>
      <sheetName val="Fin__Assumpt__-_Sensitivities1"/>
      <sheetName val="Bill_11"/>
      <sheetName val="Bill_21"/>
      <sheetName val="Bill_31"/>
      <sheetName val="Bill_41"/>
      <sheetName val="Bill_51"/>
      <sheetName val="Bill_61"/>
      <sheetName val="Bill_71"/>
      <sheetName val="_09_07_10_M顅ᎆ뤀ᨇ԰1"/>
      <sheetName val="_09_07_10_M顅ᎆ뤀ᨇ԰_缀_1"/>
      <sheetName val="Assumption_Inputs1"/>
      <sheetName val="Phase_11"/>
      <sheetName val="Pacakges_split1"/>
      <sheetName val="DEINKING(ANNEX_1)1"/>
      <sheetName val="AutoOpen_Stub_Data1"/>
      <sheetName val="Eqpmnt_Plng1"/>
      <sheetName val="Debits_as_on_12_04_08"/>
      <sheetName val="Data_Sheet"/>
      <sheetName val="T-P1,_FINISHES_WORKING_1"/>
      <sheetName val="Assumption_&amp;_Exclusion1"/>
      <sheetName val="External_Doors1"/>
      <sheetName val="STAFFSCHED_"/>
      <sheetName val="LABOUR_RATE1"/>
      <sheetName val="Material_Rate1"/>
      <sheetName val="Switch_V161"/>
      <sheetName val="India_F&amp;S_Template"/>
      <sheetName val="_bus_bay"/>
      <sheetName val="doq_4"/>
      <sheetName val="doq_2"/>
      <sheetName val="Grade_Slab_-11"/>
      <sheetName val="Grade_Slab_-21"/>
      <sheetName val="Grade_slab-31"/>
      <sheetName val="Grade_slab_-41"/>
      <sheetName val="Grade_slab_-51"/>
      <sheetName val="Grade_slab_-61"/>
      <sheetName val="Cat_A_Change_Control1"/>
      <sheetName val="Factor_Sheet1"/>
      <sheetName val="11B_"/>
      <sheetName val="Theo_Cons-June'10"/>
      <sheetName val="ACAD_Finishes"/>
      <sheetName val="Site_Details"/>
      <sheetName val="Site_Area_Statement"/>
      <sheetName val="14_07_10@&amp;Ò:"/>
      <sheetName val="14_07_10Á&amp;î&lt;"/>
      <sheetName val="¸:;b+/î&lt;î:&amp;&amp;"/>
      <sheetName val="Summary_WG"/>
      <sheetName val="BOQ_LT"/>
      <sheetName val="14_07_10_CIVIL_W ["/>
      <sheetName val="Invoice_Tracker"/>
      <sheetName val="Income_Statement"/>
      <sheetName val="__¢&amp;ú5#"/>
      <sheetName val="__¢&amp;???ú5#???????"/>
      <sheetName val="BLOCK-A_(MEA_SHEET)"/>
      <sheetName val="Load_Details(B2)"/>
      <sheetName val="Works_-_Quote_Sheet"/>
      <sheetName val="AFAS_"/>
      <sheetName val="RDS_&amp;_WLD"/>
      <sheetName val="PA_System"/>
      <sheetName val="Server_&amp;_PAC_Room"/>
      <sheetName val="HVAC_BOQ"/>
      <sheetName val="08_07_10헾】????菈"/>
      <sheetName val="08_07_10헾】??"/>
      <sheetName val="14_07_10@^\&amp;8"/>
      <sheetName val="Ü5)bÝ/8)6)&amp;&amp;"/>
      <sheetName val="08_07_10헾】??壀&quot;夌&quot;"/>
      <sheetName val="Top_Sheet"/>
      <sheetName val="Col_NUM"/>
      <sheetName val="COLUMN_RC_"/>
      <sheetName val="STILT_Floor_Slab_NUM"/>
      <sheetName val="First_Floor_Slab_RC"/>
      <sheetName val="FIRST_FLOOR_SLAB_WT_SUMMARY"/>
      <sheetName val="Stilt_Floor_Beam_NUM"/>
      <sheetName val="STILT_BEAM_NUM"/>
      <sheetName val="STILT_BEAM_RC"/>
      <sheetName val="Stilt_wall_Num"/>
      <sheetName val="STILT_WALL_RC"/>
      <sheetName val="Z-DETAILS_ABOVE_RAFT_UPTO_+0_05"/>
      <sheetName val="Z-DETAILS_ABOVE_RAFT_UPTO_+_(2"/>
      <sheetName val="TOTAL_CHECK"/>
      <sheetName val="TYP___wall_Num"/>
      <sheetName val="Z-DETAILS_TYP__+2_85_TO_+8_85"/>
    </sheetNames>
    <sheetDataSet>
      <sheetData sheetId="0" refreshError="1">
        <row r="19">
          <cell r="J19">
            <v>1.0499999999999999E-3</v>
          </cell>
          <cell r="K19">
            <v>1.3500000000000001E-3</v>
          </cell>
        </row>
        <row r="20">
          <cell r="J20">
            <v>0.15082999999999999</v>
          </cell>
          <cell r="K20">
            <v>0.10083</v>
          </cell>
        </row>
      </sheetData>
      <sheetData sheetId="1" refreshError="1"/>
      <sheetData sheetId="2">
        <row r="19">
          <cell r="J19">
            <v>1.0499999999999999E-3</v>
          </cell>
        </row>
      </sheetData>
      <sheetData sheetId="3">
        <row r="19">
          <cell r="J19">
            <v>1.0499999999999999E-3</v>
          </cell>
        </row>
      </sheetData>
      <sheetData sheetId="4">
        <row r="19">
          <cell r="J19">
            <v>1.0499999999999999E-3</v>
          </cell>
        </row>
      </sheetData>
      <sheetData sheetId="5">
        <row r="19">
          <cell r="J19">
            <v>1.0499999999999999E-3</v>
          </cell>
        </row>
      </sheetData>
      <sheetData sheetId="6">
        <row r="19">
          <cell r="J19">
            <v>1.0499999999999999E-3</v>
          </cell>
        </row>
      </sheetData>
      <sheetData sheetId="7">
        <row r="19">
          <cell r="J19">
            <v>1.0499999999999999E-3</v>
          </cell>
        </row>
      </sheetData>
      <sheetData sheetId="8">
        <row r="19">
          <cell r="J19">
            <v>1.0499999999999999E-3</v>
          </cell>
        </row>
      </sheetData>
      <sheetData sheetId="9" refreshError="1"/>
      <sheetData sheetId="10" refreshError="1"/>
      <sheetData sheetId="11" refreshError="1"/>
      <sheetData sheetId="12">
        <row r="19">
          <cell r="J19">
            <v>1.0499999999999999E-3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>
        <row r="19">
          <cell r="J19">
            <v>1.0499999999999999E-3</v>
          </cell>
        </row>
      </sheetData>
      <sheetData sheetId="30">
        <row r="19">
          <cell r="J19">
            <v>1.0499999999999999E-3</v>
          </cell>
        </row>
      </sheetData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>
        <row r="19">
          <cell r="J19">
            <v>1.0499999999999999E-3</v>
          </cell>
        </row>
      </sheetData>
      <sheetData sheetId="47">
        <row r="19">
          <cell r="J19">
            <v>1.0499999999999999E-3</v>
          </cell>
        </row>
      </sheetData>
      <sheetData sheetId="48">
        <row r="19">
          <cell r="J19">
            <v>1.0499999999999999E-3</v>
          </cell>
        </row>
      </sheetData>
      <sheetData sheetId="49">
        <row r="19">
          <cell r="J19">
            <v>1.0499999999999999E-3</v>
          </cell>
        </row>
      </sheetData>
      <sheetData sheetId="50">
        <row r="19">
          <cell r="J19">
            <v>1.0499999999999999E-3</v>
          </cell>
        </row>
      </sheetData>
      <sheetData sheetId="51">
        <row r="19">
          <cell r="J19">
            <v>1.0499999999999999E-3</v>
          </cell>
        </row>
      </sheetData>
      <sheetData sheetId="52" refreshError="1"/>
      <sheetData sheetId="53" refreshError="1"/>
      <sheetData sheetId="54">
        <row r="19">
          <cell r="J19">
            <v>1.0499999999999999E-3</v>
          </cell>
        </row>
      </sheetData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  <sheetData sheetId="119"/>
      <sheetData sheetId="120"/>
      <sheetData sheetId="12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/>
      <sheetData sheetId="438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>
        <row r="19">
          <cell r="J19">
            <v>1.0499999999999999E-3</v>
          </cell>
        </row>
      </sheetData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>
        <row r="19">
          <cell r="J19">
            <v>1.0499999999999999E-3</v>
          </cell>
        </row>
      </sheetData>
      <sheetData sheetId="621">
        <row r="19">
          <cell r="J19">
            <v>1.0499999999999999E-3</v>
          </cell>
        </row>
      </sheetData>
      <sheetData sheetId="622">
        <row r="19">
          <cell r="J19">
            <v>1.0499999999999999E-3</v>
          </cell>
        </row>
      </sheetData>
      <sheetData sheetId="623">
        <row r="19">
          <cell r="J19">
            <v>1.0499999999999999E-3</v>
          </cell>
        </row>
      </sheetData>
      <sheetData sheetId="624">
        <row r="19">
          <cell r="J19">
            <v>1.0499999999999999E-3</v>
          </cell>
        </row>
      </sheetData>
      <sheetData sheetId="625">
        <row r="19">
          <cell r="J19">
            <v>1.0499999999999999E-3</v>
          </cell>
        </row>
      </sheetData>
      <sheetData sheetId="626">
        <row r="19">
          <cell r="J19">
            <v>1.0499999999999999E-3</v>
          </cell>
        </row>
      </sheetData>
      <sheetData sheetId="627">
        <row r="19">
          <cell r="J19">
            <v>1.0499999999999999E-3</v>
          </cell>
        </row>
      </sheetData>
      <sheetData sheetId="628">
        <row r="19">
          <cell r="J19">
            <v>1.0499999999999999E-3</v>
          </cell>
        </row>
      </sheetData>
      <sheetData sheetId="629">
        <row r="19">
          <cell r="J19">
            <v>1.0499999999999999E-3</v>
          </cell>
        </row>
      </sheetData>
      <sheetData sheetId="630">
        <row r="19">
          <cell r="J19">
            <v>1.0499999999999999E-3</v>
          </cell>
        </row>
      </sheetData>
      <sheetData sheetId="631">
        <row r="19">
          <cell r="J19">
            <v>1.0499999999999999E-3</v>
          </cell>
        </row>
      </sheetData>
      <sheetData sheetId="632">
        <row r="19">
          <cell r="J19">
            <v>1.0499999999999999E-3</v>
          </cell>
        </row>
      </sheetData>
      <sheetData sheetId="633">
        <row r="19">
          <cell r="J19">
            <v>1.0499999999999999E-3</v>
          </cell>
        </row>
      </sheetData>
      <sheetData sheetId="634">
        <row r="19">
          <cell r="J19">
            <v>1.0499999999999999E-3</v>
          </cell>
        </row>
      </sheetData>
      <sheetData sheetId="635"/>
      <sheetData sheetId="636"/>
      <sheetData sheetId="637"/>
      <sheetData sheetId="638"/>
      <sheetData sheetId="639">
        <row r="19">
          <cell r="J19">
            <v>1.0499999999999999E-3</v>
          </cell>
        </row>
      </sheetData>
      <sheetData sheetId="640"/>
      <sheetData sheetId="641"/>
      <sheetData sheetId="642"/>
      <sheetData sheetId="643"/>
      <sheetData sheetId="644">
        <row r="19">
          <cell r="J19">
            <v>1.0499999999999999E-3</v>
          </cell>
        </row>
      </sheetData>
      <sheetData sheetId="645">
        <row r="19">
          <cell r="J19">
            <v>1.0499999999999999E-3</v>
          </cell>
        </row>
      </sheetData>
      <sheetData sheetId="646">
        <row r="19">
          <cell r="J19">
            <v>1.0499999999999999E-3</v>
          </cell>
        </row>
      </sheetData>
      <sheetData sheetId="647">
        <row r="19">
          <cell r="J19">
            <v>1.0499999999999999E-3</v>
          </cell>
        </row>
      </sheetData>
      <sheetData sheetId="648">
        <row r="19">
          <cell r="J19">
            <v>1.0499999999999999E-3</v>
          </cell>
        </row>
      </sheetData>
      <sheetData sheetId="649">
        <row r="19">
          <cell r="J19">
            <v>1.0499999999999999E-3</v>
          </cell>
        </row>
      </sheetData>
      <sheetData sheetId="650">
        <row r="19">
          <cell r="J19">
            <v>1.0499999999999999E-3</v>
          </cell>
        </row>
      </sheetData>
      <sheetData sheetId="651">
        <row r="19">
          <cell r="J19">
            <v>1.0499999999999999E-3</v>
          </cell>
        </row>
      </sheetData>
      <sheetData sheetId="652">
        <row r="19">
          <cell r="J19">
            <v>1.0499999999999999E-3</v>
          </cell>
        </row>
      </sheetData>
      <sheetData sheetId="653">
        <row r="19">
          <cell r="J19">
            <v>1.0499999999999999E-3</v>
          </cell>
        </row>
      </sheetData>
      <sheetData sheetId="654">
        <row r="19">
          <cell r="J19">
            <v>1.0499999999999999E-3</v>
          </cell>
        </row>
      </sheetData>
      <sheetData sheetId="655">
        <row r="19">
          <cell r="J19">
            <v>1.0499999999999999E-3</v>
          </cell>
        </row>
      </sheetData>
      <sheetData sheetId="656">
        <row r="19">
          <cell r="J19">
            <v>1.0499999999999999E-3</v>
          </cell>
        </row>
      </sheetData>
      <sheetData sheetId="657">
        <row r="19">
          <cell r="J19">
            <v>1.0499999999999999E-3</v>
          </cell>
        </row>
      </sheetData>
      <sheetData sheetId="658">
        <row r="19">
          <cell r="J19">
            <v>1.0499999999999999E-3</v>
          </cell>
        </row>
      </sheetData>
      <sheetData sheetId="659">
        <row r="19">
          <cell r="J19">
            <v>1.0499999999999999E-3</v>
          </cell>
        </row>
      </sheetData>
      <sheetData sheetId="660">
        <row r="19">
          <cell r="J19">
            <v>1.0499999999999999E-3</v>
          </cell>
        </row>
      </sheetData>
      <sheetData sheetId="661">
        <row r="19">
          <cell r="J19">
            <v>1.0499999999999999E-3</v>
          </cell>
        </row>
      </sheetData>
      <sheetData sheetId="662">
        <row r="19">
          <cell r="J19">
            <v>1.0499999999999999E-3</v>
          </cell>
        </row>
      </sheetData>
      <sheetData sheetId="663">
        <row r="19">
          <cell r="J19">
            <v>1.0499999999999999E-3</v>
          </cell>
        </row>
      </sheetData>
      <sheetData sheetId="664">
        <row r="19">
          <cell r="J19">
            <v>1.0499999999999999E-3</v>
          </cell>
        </row>
      </sheetData>
      <sheetData sheetId="665">
        <row r="19">
          <cell r="J19">
            <v>1.0499999999999999E-3</v>
          </cell>
        </row>
      </sheetData>
      <sheetData sheetId="666">
        <row r="19">
          <cell r="J19">
            <v>1.0499999999999999E-3</v>
          </cell>
        </row>
      </sheetData>
      <sheetData sheetId="667">
        <row r="19">
          <cell r="J19">
            <v>1.0499999999999999E-3</v>
          </cell>
        </row>
      </sheetData>
      <sheetData sheetId="668">
        <row r="19">
          <cell r="J19">
            <v>1.0499999999999999E-3</v>
          </cell>
        </row>
      </sheetData>
      <sheetData sheetId="669">
        <row r="19">
          <cell r="J19">
            <v>1.0499999999999999E-3</v>
          </cell>
        </row>
      </sheetData>
      <sheetData sheetId="670">
        <row r="19">
          <cell r="J19">
            <v>1.0499999999999999E-3</v>
          </cell>
        </row>
      </sheetData>
      <sheetData sheetId="671">
        <row r="19">
          <cell r="J19">
            <v>1.0499999999999999E-3</v>
          </cell>
        </row>
      </sheetData>
      <sheetData sheetId="672">
        <row r="19">
          <cell r="J19">
            <v>1.0499999999999999E-3</v>
          </cell>
        </row>
      </sheetData>
      <sheetData sheetId="673">
        <row r="19">
          <cell r="J19">
            <v>1.0499999999999999E-3</v>
          </cell>
        </row>
      </sheetData>
      <sheetData sheetId="674">
        <row r="19">
          <cell r="J19">
            <v>1.0499999999999999E-3</v>
          </cell>
        </row>
      </sheetData>
      <sheetData sheetId="675">
        <row r="19">
          <cell r="J19">
            <v>1.0499999999999999E-3</v>
          </cell>
        </row>
      </sheetData>
      <sheetData sheetId="676">
        <row r="19">
          <cell r="J19">
            <v>1.0499999999999999E-3</v>
          </cell>
        </row>
      </sheetData>
      <sheetData sheetId="677">
        <row r="19">
          <cell r="J19">
            <v>1.0499999999999999E-3</v>
          </cell>
        </row>
      </sheetData>
      <sheetData sheetId="678">
        <row r="19">
          <cell r="J19">
            <v>1.0499999999999999E-3</v>
          </cell>
        </row>
      </sheetData>
      <sheetData sheetId="679">
        <row r="19">
          <cell r="J19">
            <v>1.0499999999999999E-3</v>
          </cell>
        </row>
      </sheetData>
      <sheetData sheetId="680">
        <row r="19">
          <cell r="J19">
            <v>1.0499999999999999E-3</v>
          </cell>
        </row>
      </sheetData>
      <sheetData sheetId="681">
        <row r="19">
          <cell r="J19">
            <v>1.0499999999999999E-3</v>
          </cell>
        </row>
      </sheetData>
      <sheetData sheetId="682">
        <row r="19">
          <cell r="J19">
            <v>1.0499999999999999E-3</v>
          </cell>
        </row>
      </sheetData>
      <sheetData sheetId="683">
        <row r="19">
          <cell r="J19">
            <v>1.0499999999999999E-3</v>
          </cell>
        </row>
      </sheetData>
      <sheetData sheetId="684">
        <row r="19">
          <cell r="J19">
            <v>1.0499999999999999E-3</v>
          </cell>
        </row>
      </sheetData>
      <sheetData sheetId="685">
        <row r="19">
          <cell r="J19">
            <v>1.0499999999999999E-3</v>
          </cell>
        </row>
      </sheetData>
      <sheetData sheetId="686">
        <row r="19">
          <cell r="J19">
            <v>1.0499999999999999E-3</v>
          </cell>
        </row>
      </sheetData>
      <sheetData sheetId="687">
        <row r="19">
          <cell r="J19">
            <v>1.0499999999999999E-3</v>
          </cell>
        </row>
      </sheetData>
      <sheetData sheetId="688">
        <row r="19">
          <cell r="J19">
            <v>1.0499999999999999E-3</v>
          </cell>
        </row>
      </sheetData>
      <sheetData sheetId="689">
        <row r="19">
          <cell r="J19">
            <v>1.0499999999999999E-3</v>
          </cell>
        </row>
      </sheetData>
      <sheetData sheetId="690">
        <row r="19">
          <cell r="J19">
            <v>1.0499999999999999E-3</v>
          </cell>
        </row>
      </sheetData>
      <sheetData sheetId="691">
        <row r="19">
          <cell r="J19">
            <v>1.0499999999999999E-3</v>
          </cell>
        </row>
      </sheetData>
      <sheetData sheetId="692">
        <row r="19">
          <cell r="J19">
            <v>1.0499999999999999E-3</v>
          </cell>
        </row>
      </sheetData>
      <sheetData sheetId="693">
        <row r="19">
          <cell r="J19">
            <v>1.0499999999999999E-3</v>
          </cell>
        </row>
      </sheetData>
      <sheetData sheetId="694">
        <row r="19">
          <cell r="J19">
            <v>1.0499999999999999E-3</v>
          </cell>
        </row>
      </sheetData>
      <sheetData sheetId="695">
        <row r="19">
          <cell r="J19">
            <v>1.0499999999999999E-3</v>
          </cell>
        </row>
      </sheetData>
      <sheetData sheetId="696">
        <row r="19">
          <cell r="J19">
            <v>1.0499999999999999E-3</v>
          </cell>
        </row>
      </sheetData>
      <sheetData sheetId="697">
        <row r="19">
          <cell r="J19">
            <v>1.0499999999999999E-3</v>
          </cell>
        </row>
      </sheetData>
      <sheetData sheetId="698">
        <row r="19">
          <cell r="J19">
            <v>1.0499999999999999E-3</v>
          </cell>
        </row>
      </sheetData>
      <sheetData sheetId="699">
        <row r="19">
          <cell r="J19">
            <v>1.0499999999999999E-3</v>
          </cell>
        </row>
      </sheetData>
      <sheetData sheetId="700">
        <row r="19">
          <cell r="J19">
            <v>1.0499999999999999E-3</v>
          </cell>
        </row>
      </sheetData>
      <sheetData sheetId="701">
        <row r="19">
          <cell r="J19">
            <v>1.0499999999999999E-3</v>
          </cell>
        </row>
      </sheetData>
      <sheetData sheetId="702">
        <row r="19">
          <cell r="J19">
            <v>1.0499999999999999E-3</v>
          </cell>
        </row>
      </sheetData>
      <sheetData sheetId="703">
        <row r="19">
          <cell r="J19">
            <v>1.0499999999999999E-3</v>
          </cell>
        </row>
      </sheetData>
      <sheetData sheetId="704">
        <row r="19">
          <cell r="J19">
            <v>1.0499999999999999E-3</v>
          </cell>
        </row>
      </sheetData>
      <sheetData sheetId="705">
        <row r="19">
          <cell r="J19">
            <v>1.0499999999999999E-3</v>
          </cell>
        </row>
      </sheetData>
      <sheetData sheetId="706">
        <row r="19">
          <cell r="J19">
            <v>1.0499999999999999E-3</v>
          </cell>
        </row>
      </sheetData>
      <sheetData sheetId="707">
        <row r="19">
          <cell r="J19">
            <v>1.0499999999999999E-3</v>
          </cell>
        </row>
      </sheetData>
      <sheetData sheetId="708">
        <row r="19">
          <cell r="J19">
            <v>1.0499999999999999E-3</v>
          </cell>
        </row>
      </sheetData>
      <sheetData sheetId="709">
        <row r="19">
          <cell r="J19">
            <v>1.0499999999999999E-3</v>
          </cell>
        </row>
      </sheetData>
      <sheetData sheetId="710">
        <row r="19">
          <cell r="J19">
            <v>1.0499999999999999E-3</v>
          </cell>
        </row>
      </sheetData>
      <sheetData sheetId="711">
        <row r="19">
          <cell r="J19">
            <v>1.0499999999999999E-3</v>
          </cell>
        </row>
      </sheetData>
      <sheetData sheetId="712">
        <row r="19">
          <cell r="J19">
            <v>1.0499999999999999E-3</v>
          </cell>
        </row>
      </sheetData>
      <sheetData sheetId="713">
        <row r="19">
          <cell r="J19">
            <v>1.0499999999999999E-3</v>
          </cell>
        </row>
      </sheetData>
      <sheetData sheetId="714">
        <row r="19">
          <cell r="J19">
            <v>1.0499999999999999E-3</v>
          </cell>
        </row>
      </sheetData>
      <sheetData sheetId="715">
        <row r="19">
          <cell r="J19">
            <v>1.0499999999999999E-3</v>
          </cell>
        </row>
      </sheetData>
      <sheetData sheetId="716">
        <row r="19">
          <cell r="J19">
            <v>1.0499999999999999E-3</v>
          </cell>
        </row>
      </sheetData>
      <sheetData sheetId="717">
        <row r="19">
          <cell r="J19">
            <v>1.0499999999999999E-3</v>
          </cell>
        </row>
      </sheetData>
      <sheetData sheetId="718">
        <row r="19">
          <cell r="J19">
            <v>1.0499999999999999E-3</v>
          </cell>
        </row>
      </sheetData>
      <sheetData sheetId="719">
        <row r="19">
          <cell r="J19">
            <v>1.0499999999999999E-3</v>
          </cell>
        </row>
      </sheetData>
      <sheetData sheetId="720">
        <row r="19">
          <cell r="J19">
            <v>1.0499999999999999E-3</v>
          </cell>
        </row>
      </sheetData>
      <sheetData sheetId="721">
        <row r="19">
          <cell r="J19">
            <v>1.0499999999999999E-3</v>
          </cell>
        </row>
      </sheetData>
      <sheetData sheetId="722">
        <row r="19">
          <cell r="J19">
            <v>1.0499999999999999E-3</v>
          </cell>
        </row>
      </sheetData>
      <sheetData sheetId="723">
        <row r="19">
          <cell r="J19">
            <v>1.0499999999999999E-3</v>
          </cell>
        </row>
      </sheetData>
      <sheetData sheetId="724">
        <row r="19">
          <cell r="J19">
            <v>1.0499999999999999E-3</v>
          </cell>
        </row>
      </sheetData>
      <sheetData sheetId="725">
        <row r="19">
          <cell r="J19">
            <v>1.0499999999999999E-3</v>
          </cell>
        </row>
      </sheetData>
      <sheetData sheetId="726">
        <row r="19">
          <cell r="J19">
            <v>1.0499999999999999E-3</v>
          </cell>
        </row>
      </sheetData>
      <sheetData sheetId="727">
        <row r="19">
          <cell r="J19">
            <v>1.0499999999999999E-3</v>
          </cell>
        </row>
      </sheetData>
      <sheetData sheetId="728">
        <row r="19">
          <cell r="J19">
            <v>1.0499999999999999E-3</v>
          </cell>
        </row>
      </sheetData>
      <sheetData sheetId="729">
        <row r="19">
          <cell r="J19">
            <v>1.0499999999999999E-3</v>
          </cell>
        </row>
      </sheetData>
      <sheetData sheetId="730">
        <row r="19">
          <cell r="J19">
            <v>1.0499999999999999E-3</v>
          </cell>
        </row>
      </sheetData>
      <sheetData sheetId="731">
        <row r="19">
          <cell r="J19">
            <v>1.0499999999999999E-3</v>
          </cell>
        </row>
      </sheetData>
      <sheetData sheetId="732">
        <row r="19">
          <cell r="J19">
            <v>1.0499999999999999E-3</v>
          </cell>
        </row>
      </sheetData>
      <sheetData sheetId="733">
        <row r="19">
          <cell r="J19">
            <v>1.0499999999999999E-3</v>
          </cell>
        </row>
      </sheetData>
      <sheetData sheetId="734">
        <row r="19">
          <cell r="J19">
            <v>1.0499999999999999E-3</v>
          </cell>
        </row>
      </sheetData>
      <sheetData sheetId="735">
        <row r="19">
          <cell r="J19">
            <v>1.0499999999999999E-3</v>
          </cell>
        </row>
      </sheetData>
      <sheetData sheetId="736">
        <row r="19">
          <cell r="J19">
            <v>1.0499999999999999E-3</v>
          </cell>
        </row>
      </sheetData>
      <sheetData sheetId="737">
        <row r="19">
          <cell r="J19">
            <v>1.0499999999999999E-3</v>
          </cell>
        </row>
      </sheetData>
      <sheetData sheetId="738">
        <row r="19">
          <cell r="J19">
            <v>1.0499999999999999E-3</v>
          </cell>
        </row>
      </sheetData>
      <sheetData sheetId="739">
        <row r="19">
          <cell r="J19">
            <v>1.0499999999999999E-3</v>
          </cell>
        </row>
      </sheetData>
      <sheetData sheetId="740">
        <row r="19">
          <cell r="J19">
            <v>1.0499999999999999E-3</v>
          </cell>
        </row>
      </sheetData>
      <sheetData sheetId="741">
        <row r="19">
          <cell r="J19">
            <v>1.0499999999999999E-3</v>
          </cell>
        </row>
      </sheetData>
      <sheetData sheetId="742">
        <row r="19">
          <cell r="J19">
            <v>1.0499999999999999E-3</v>
          </cell>
        </row>
      </sheetData>
      <sheetData sheetId="743">
        <row r="19">
          <cell r="J19">
            <v>1.0499999999999999E-3</v>
          </cell>
        </row>
      </sheetData>
      <sheetData sheetId="744">
        <row r="19">
          <cell r="J19">
            <v>1.0499999999999999E-3</v>
          </cell>
        </row>
      </sheetData>
      <sheetData sheetId="745">
        <row r="19">
          <cell r="J19">
            <v>1.0499999999999999E-3</v>
          </cell>
        </row>
      </sheetData>
      <sheetData sheetId="746">
        <row r="19">
          <cell r="J19">
            <v>1.0499999999999999E-3</v>
          </cell>
        </row>
      </sheetData>
      <sheetData sheetId="747">
        <row r="19">
          <cell r="J19">
            <v>1.0499999999999999E-3</v>
          </cell>
        </row>
      </sheetData>
      <sheetData sheetId="748">
        <row r="19">
          <cell r="J19">
            <v>1.0499999999999999E-3</v>
          </cell>
        </row>
      </sheetData>
      <sheetData sheetId="749">
        <row r="19">
          <cell r="J19">
            <v>1.0499999999999999E-3</v>
          </cell>
        </row>
      </sheetData>
      <sheetData sheetId="750">
        <row r="19">
          <cell r="J19">
            <v>1.0499999999999999E-3</v>
          </cell>
        </row>
      </sheetData>
      <sheetData sheetId="751">
        <row r="19">
          <cell r="J19">
            <v>1.0499999999999999E-3</v>
          </cell>
        </row>
      </sheetData>
      <sheetData sheetId="752">
        <row r="19">
          <cell r="J19">
            <v>1.0499999999999999E-3</v>
          </cell>
        </row>
      </sheetData>
      <sheetData sheetId="753">
        <row r="19">
          <cell r="J19">
            <v>1.0499999999999999E-3</v>
          </cell>
        </row>
      </sheetData>
      <sheetData sheetId="754">
        <row r="19">
          <cell r="J19">
            <v>1.0499999999999999E-3</v>
          </cell>
        </row>
      </sheetData>
      <sheetData sheetId="755">
        <row r="19">
          <cell r="J19">
            <v>1.0499999999999999E-3</v>
          </cell>
        </row>
      </sheetData>
      <sheetData sheetId="756">
        <row r="19">
          <cell r="J19">
            <v>1.0499999999999999E-3</v>
          </cell>
        </row>
      </sheetData>
      <sheetData sheetId="757">
        <row r="19">
          <cell r="J19">
            <v>1.0499999999999999E-3</v>
          </cell>
        </row>
      </sheetData>
      <sheetData sheetId="758">
        <row r="19">
          <cell r="J19">
            <v>1.0499999999999999E-3</v>
          </cell>
        </row>
      </sheetData>
      <sheetData sheetId="759">
        <row r="19">
          <cell r="J19">
            <v>1.0499999999999999E-3</v>
          </cell>
        </row>
      </sheetData>
      <sheetData sheetId="760">
        <row r="19">
          <cell r="J19">
            <v>1.0499999999999999E-3</v>
          </cell>
        </row>
      </sheetData>
      <sheetData sheetId="761">
        <row r="19">
          <cell r="J19">
            <v>1.0499999999999999E-3</v>
          </cell>
        </row>
      </sheetData>
      <sheetData sheetId="762">
        <row r="19">
          <cell r="J19">
            <v>1.0499999999999999E-3</v>
          </cell>
        </row>
      </sheetData>
      <sheetData sheetId="763">
        <row r="19">
          <cell r="J19">
            <v>1.0499999999999999E-3</v>
          </cell>
        </row>
      </sheetData>
      <sheetData sheetId="764">
        <row r="19">
          <cell r="J19">
            <v>1.0499999999999999E-3</v>
          </cell>
        </row>
      </sheetData>
      <sheetData sheetId="765">
        <row r="19">
          <cell r="J19">
            <v>1.0499999999999999E-3</v>
          </cell>
        </row>
      </sheetData>
      <sheetData sheetId="766">
        <row r="19">
          <cell r="J19">
            <v>1.0499999999999999E-3</v>
          </cell>
        </row>
      </sheetData>
      <sheetData sheetId="767">
        <row r="19">
          <cell r="J19">
            <v>1.0499999999999999E-3</v>
          </cell>
        </row>
      </sheetData>
      <sheetData sheetId="768">
        <row r="19">
          <cell r="J19">
            <v>1.0499999999999999E-3</v>
          </cell>
        </row>
      </sheetData>
      <sheetData sheetId="769">
        <row r="19">
          <cell r="J19">
            <v>1.0499999999999999E-3</v>
          </cell>
        </row>
      </sheetData>
      <sheetData sheetId="770">
        <row r="19">
          <cell r="J19">
            <v>1.0499999999999999E-3</v>
          </cell>
        </row>
      </sheetData>
      <sheetData sheetId="771">
        <row r="19">
          <cell r="J19">
            <v>1.0499999999999999E-3</v>
          </cell>
        </row>
      </sheetData>
      <sheetData sheetId="772">
        <row r="19">
          <cell r="J19">
            <v>1.0499999999999999E-3</v>
          </cell>
        </row>
      </sheetData>
      <sheetData sheetId="773">
        <row r="19">
          <cell r="J19">
            <v>1.0499999999999999E-3</v>
          </cell>
        </row>
      </sheetData>
      <sheetData sheetId="774">
        <row r="19">
          <cell r="J19">
            <v>1.0499999999999999E-3</v>
          </cell>
        </row>
      </sheetData>
      <sheetData sheetId="775">
        <row r="19">
          <cell r="J19">
            <v>1.0499999999999999E-3</v>
          </cell>
        </row>
      </sheetData>
      <sheetData sheetId="776">
        <row r="19">
          <cell r="J19">
            <v>1.0499999999999999E-3</v>
          </cell>
        </row>
      </sheetData>
      <sheetData sheetId="777">
        <row r="19">
          <cell r="J19">
            <v>1.0499999999999999E-3</v>
          </cell>
        </row>
      </sheetData>
      <sheetData sheetId="778">
        <row r="19">
          <cell r="J19">
            <v>1.0499999999999999E-3</v>
          </cell>
        </row>
      </sheetData>
      <sheetData sheetId="779">
        <row r="19">
          <cell r="J19">
            <v>1.0499999999999999E-3</v>
          </cell>
        </row>
      </sheetData>
      <sheetData sheetId="780">
        <row r="19">
          <cell r="J19">
            <v>1.0499999999999999E-3</v>
          </cell>
        </row>
      </sheetData>
      <sheetData sheetId="781">
        <row r="19">
          <cell r="J19">
            <v>1.0499999999999999E-3</v>
          </cell>
        </row>
      </sheetData>
      <sheetData sheetId="782">
        <row r="19">
          <cell r="J19">
            <v>1.0499999999999999E-3</v>
          </cell>
        </row>
      </sheetData>
      <sheetData sheetId="783">
        <row r="19">
          <cell r="J19">
            <v>1.0499999999999999E-3</v>
          </cell>
        </row>
      </sheetData>
      <sheetData sheetId="784">
        <row r="19">
          <cell r="J19">
            <v>1.0499999999999999E-3</v>
          </cell>
        </row>
      </sheetData>
      <sheetData sheetId="785">
        <row r="19">
          <cell r="J19">
            <v>1.0499999999999999E-3</v>
          </cell>
        </row>
      </sheetData>
      <sheetData sheetId="786">
        <row r="19">
          <cell r="J19">
            <v>1.0499999999999999E-3</v>
          </cell>
        </row>
      </sheetData>
      <sheetData sheetId="787">
        <row r="19">
          <cell r="J19">
            <v>1.0499999999999999E-3</v>
          </cell>
        </row>
      </sheetData>
      <sheetData sheetId="788">
        <row r="19">
          <cell r="J19">
            <v>1.0499999999999999E-3</v>
          </cell>
        </row>
      </sheetData>
      <sheetData sheetId="789">
        <row r="19">
          <cell r="J19">
            <v>1.0499999999999999E-3</v>
          </cell>
        </row>
      </sheetData>
      <sheetData sheetId="790">
        <row r="19">
          <cell r="J19">
            <v>1.0499999999999999E-3</v>
          </cell>
        </row>
      </sheetData>
      <sheetData sheetId="791">
        <row r="19">
          <cell r="J19">
            <v>1.0499999999999999E-3</v>
          </cell>
        </row>
      </sheetData>
      <sheetData sheetId="792">
        <row r="19">
          <cell r="J19">
            <v>1.0499999999999999E-3</v>
          </cell>
        </row>
      </sheetData>
      <sheetData sheetId="793">
        <row r="19">
          <cell r="J19">
            <v>1.0499999999999999E-3</v>
          </cell>
        </row>
      </sheetData>
      <sheetData sheetId="794">
        <row r="19">
          <cell r="J19">
            <v>1.0499999999999999E-3</v>
          </cell>
        </row>
      </sheetData>
      <sheetData sheetId="795">
        <row r="19">
          <cell r="J19">
            <v>1.0499999999999999E-3</v>
          </cell>
        </row>
      </sheetData>
      <sheetData sheetId="796">
        <row r="19">
          <cell r="J19">
            <v>1.0499999999999999E-3</v>
          </cell>
        </row>
      </sheetData>
      <sheetData sheetId="797">
        <row r="19">
          <cell r="J19">
            <v>1.0499999999999999E-3</v>
          </cell>
        </row>
      </sheetData>
      <sheetData sheetId="798">
        <row r="19">
          <cell r="J19">
            <v>1.0499999999999999E-3</v>
          </cell>
        </row>
      </sheetData>
      <sheetData sheetId="799">
        <row r="19">
          <cell r="J19">
            <v>1.0499999999999999E-3</v>
          </cell>
        </row>
      </sheetData>
      <sheetData sheetId="800">
        <row r="19">
          <cell r="J19">
            <v>1.0499999999999999E-3</v>
          </cell>
        </row>
      </sheetData>
      <sheetData sheetId="801">
        <row r="19">
          <cell r="J19">
            <v>1.0499999999999999E-3</v>
          </cell>
        </row>
      </sheetData>
      <sheetData sheetId="802">
        <row r="19">
          <cell r="J19">
            <v>1.0499999999999999E-3</v>
          </cell>
        </row>
      </sheetData>
      <sheetData sheetId="803">
        <row r="19">
          <cell r="J19">
            <v>1.0499999999999999E-3</v>
          </cell>
        </row>
      </sheetData>
      <sheetData sheetId="804">
        <row r="19">
          <cell r="J19">
            <v>1.0499999999999999E-3</v>
          </cell>
        </row>
      </sheetData>
      <sheetData sheetId="805">
        <row r="19">
          <cell r="J19">
            <v>1.0499999999999999E-3</v>
          </cell>
        </row>
      </sheetData>
      <sheetData sheetId="806">
        <row r="19">
          <cell r="J19">
            <v>1.0499999999999999E-3</v>
          </cell>
        </row>
      </sheetData>
      <sheetData sheetId="807">
        <row r="19">
          <cell r="J19">
            <v>1.0499999999999999E-3</v>
          </cell>
        </row>
      </sheetData>
      <sheetData sheetId="808">
        <row r="19">
          <cell r="J19">
            <v>1.0499999999999999E-3</v>
          </cell>
        </row>
      </sheetData>
      <sheetData sheetId="809">
        <row r="19">
          <cell r="J19">
            <v>1.0499999999999999E-3</v>
          </cell>
        </row>
      </sheetData>
      <sheetData sheetId="810">
        <row r="19">
          <cell r="J19">
            <v>1.0499999999999999E-3</v>
          </cell>
        </row>
      </sheetData>
      <sheetData sheetId="811">
        <row r="19">
          <cell r="J19">
            <v>1.0499999999999999E-3</v>
          </cell>
        </row>
      </sheetData>
      <sheetData sheetId="812">
        <row r="19">
          <cell r="J19">
            <v>1.0499999999999999E-3</v>
          </cell>
        </row>
      </sheetData>
      <sheetData sheetId="813">
        <row r="19">
          <cell r="J19">
            <v>1.0499999999999999E-3</v>
          </cell>
        </row>
      </sheetData>
      <sheetData sheetId="814">
        <row r="19">
          <cell r="J19">
            <v>1.0499999999999999E-3</v>
          </cell>
        </row>
      </sheetData>
      <sheetData sheetId="815">
        <row r="19">
          <cell r="J19">
            <v>1.0499999999999999E-3</v>
          </cell>
        </row>
      </sheetData>
      <sheetData sheetId="816">
        <row r="19">
          <cell r="J19">
            <v>1.0499999999999999E-3</v>
          </cell>
        </row>
      </sheetData>
      <sheetData sheetId="817">
        <row r="19">
          <cell r="J19">
            <v>1.0499999999999999E-3</v>
          </cell>
        </row>
      </sheetData>
      <sheetData sheetId="818">
        <row r="19">
          <cell r="J19">
            <v>1.0499999999999999E-3</v>
          </cell>
        </row>
      </sheetData>
      <sheetData sheetId="819">
        <row r="19">
          <cell r="J19">
            <v>1.0499999999999999E-3</v>
          </cell>
        </row>
      </sheetData>
      <sheetData sheetId="820">
        <row r="19">
          <cell r="J19">
            <v>1.0499999999999999E-3</v>
          </cell>
        </row>
      </sheetData>
      <sheetData sheetId="821">
        <row r="19">
          <cell r="J19">
            <v>1.0499999999999999E-3</v>
          </cell>
        </row>
      </sheetData>
      <sheetData sheetId="822">
        <row r="19">
          <cell r="J19">
            <v>1.0499999999999999E-3</v>
          </cell>
        </row>
      </sheetData>
      <sheetData sheetId="823">
        <row r="19">
          <cell r="J19">
            <v>1.0499999999999999E-3</v>
          </cell>
        </row>
      </sheetData>
      <sheetData sheetId="824">
        <row r="19">
          <cell r="J19">
            <v>1.0499999999999999E-3</v>
          </cell>
        </row>
      </sheetData>
      <sheetData sheetId="825">
        <row r="19">
          <cell r="J19">
            <v>1.0499999999999999E-3</v>
          </cell>
        </row>
      </sheetData>
      <sheetData sheetId="826">
        <row r="19">
          <cell r="J19">
            <v>1.0499999999999999E-3</v>
          </cell>
        </row>
      </sheetData>
      <sheetData sheetId="827">
        <row r="19">
          <cell r="J19">
            <v>1.0499999999999999E-3</v>
          </cell>
        </row>
      </sheetData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>
        <row r="19">
          <cell r="J19">
            <v>1.0499999999999999E-3</v>
          </cell>
        </row>
      </sheetData>
      <sheetData sheetId="991"/>
      <sheetData sheetId="992">
        <row r="19">
          <cell r="J19">
            <v>1.0499999999999999E-3</v>
          </cell>
        </row>
      </sheetData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/>
      <sheetData sheetId="1012" refreshError="1"/>
      <sheetData sheetId="1013" refreshError="1"/>
      <sheetData sheetId="1014">
        <row r="19">
          <cell r="J19">
            <v>1.0499999999999999E-3</v>
          </cell>
        </row>
      </sheetData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/>
      <sheetData sheetId="1393" refreshError="1"/>
      <sheetData sheetId="1394" refreshError="1"/>
      <sheetData sheetId="1395" refreshError="1"/>
      <sheetData sheetId="1396" refreshError="1"/>
      <sheetData sheetId="139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PBEXqueries"/>
      <sheetName val="SAPBEXfilters"/>
      <sheetName val="TestSAPVariables"/>
      <sheetName val="PostingSheetBoth"/>
      <sheetName val="Reviewers"/>
      <sheetName val="DisclosureSummary"/>
      <sheetName val="PostingValues"/>
      <sheetName val="PostingReportGenerator"/>
      <sheetName val="PostingReport"/>
      <sheetName val="ControlChecksOld"/>
      <sheetName val="Currencies"/>
      <sheetName val="ReviewerNames"/>
      <sheetName val="RunTypes"/>
      <sheetName val="Territories"/>
      <sheetName val="ControlChecksDetailed"/>
      <sheetName val="ControlChecks"/>
      <sheetName val="A-CompanyInfo"/>
      <sheetName val="B-ProfitBeforeTax"/>
      <sheetName val="C-CurrentTaxComp"/>
      <sheetName val="D-CurrentTaxInEquity"/>
      <sheetName val="E-DeferredTax"/>
      <sheetName val="Ea-FixedAssets"/>
      <sheetName val="Eb-FirstTimeAdoptionAdjs"/>
      <sheetName val="Ec-TaxLosses"/>
      <sheetName val="Ed-TaxCredits"/>
      <sheetName val="ListBox"/>
      <sheetName val="F-TaxAccount"/>
      <sheetName val="MappingData"/>
      <sheetName val="D-DeferredTaxComputation"/>
      <sheetName val="wksCommandBars"/>
      <sheetName val="PostingSheetProforma"/>
      <sheetName val="Dev$Vars"/>
      <sheetName val="G-PostingSplit"/>
      <sheetName val="ProfitCentres"/>
      <sheetName val="TrialBalan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7">
          <cell r="F7">
            <v>38898</v>
          </cell>
        </row>
        <row r="8">
          <cell r="F8">
            <v>1065</v>
          </cell>
        </row>
        <row r="9">
          <cell r="F9" t="str">
            <v>Bisco</v>
          </cell>
        </row>
        <row r="12">
          <cell r="F12" t="str">
            <v xml:space="preserve">Japan </v>
          </cell>
        </row>
        <row r="13">
          <cell r="F13" t="str">
            <v>EUR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>
        <row r="45">
          <cell r="A45" t="str">
            <v>FRP0</v>
          </cell>
          <cell r="B45" t="str">
            <v>Group Chart of Accounts Hierarchy</v>
          </cell>
          <cell r="C45">
            <v>6902637.0499999998</v>
          </cell>
        </row>
        <row r="46">
          <cell r="A46" t="str">
            <v>FR2000000</v>
          </cell>
          <cell r="B46" t="str">
            <v>Total Liabilities</v>
          </cell>
          <cell r="C46">
            <v>6902637.0599999996</v>
          </cell>
        </row>
        <row r="47">
          <cell r="A47" t="str">
            <v>FR2000004</v>
          </cell>
          <cell r="B47" t="str">
            <v>Non-Customer Liabilities</v>
          </cell>
          <cell r="C47">
            <v>-668690.1</v>
          </cell>
        </row>
        <row r="48">
          <cell r="A48" t="str">
            <v>FR2320000</v>
          </cell>
          <cell r="B48" t="str">
            <v>Provisions  -Oth Liab &amp; Chgs</v>
          </cell>
          <cell r="C48">
            <v>-5768756.0300000003</v>
          </cell>
        </row>
        <row r="49">
          <cell r="A49" t="str">
            <v>FR2329000</v>
          </cell>
          <cell r="B49" t="str">
            <v>Sundry Provisions</v>
          </cell>
          <cell r="C49">
            <v>-5768756.0300000003</v>
          </cell>
        </row>
        <row r="50">
          <cell r="A50" t="str">
            <v>G2324100</v>
          </cell>
          <cell r="B50" t="str">
            <v>PROV  Oth Liab&amp;Chrg Sdry-Opening Bal</v>
          </cell>
          <cell r="C50">
            <v>-5768756.0300000003</v>
          </cell>
        </row>
        <row r="51">
          <cell r="A51" t="str">
            <v>G2324500</v>
          </cell>
          <cell r="B51" t="str">
            <v>PROV  Oth Liab&amp;Chrg Sdry-New/Increased P</v>
          </cell>
          <cell r="C51">
            <v>0</v>
          </cell>
        </row>
        <row r="52">
          <cell r="A52" t="str">
            <v>G2324700</v>
          </cell>
          <cell r="B52" t="str">
            <v>PROV  Oth Liab&amp;Chrg Sdry-Amounts Paid</v>
          </cell>
          <cell r="C52">
            <v>0</v>
          </cell>
        </row>
        <row r="53">
          <cell r="A53" t="str">
            <v>FR2200000</v>
          </cell>
          <cell r="B53" t="str">
            <v>Other Liabilities &amp; Accruals</v>
          </cell>
          <cell r="C53">
            <v>65.88</v>
          </cell>
        </row>
        <row r="54">
          <cell r="A54" t="str">
            <v>G2290000</v>
          </cell>
          <cell r="B54" t="str">
            <v>OTH ASS,ACCR&amp;P/PYT-Other</v>
          </cell>
          <cell r="C54">
            <v>65.88</v>
          </cell>
        </row>
        <row r="55">
          <cell r="A55" t="str">
            <v>FR2211000</v>
          </cell>
          <cell r="B55" t="str">
            <v>Current Tax Closing Balance</v>
          </cell>
          <cell r="C55">
            <v>5100000.05</v>
          </cell>
        </row>
        <row r="56">
          <cell r="A56" t="str">
            <v>G2211100</v>
          </cell>
          <cell r="B56" t="str">
            <v>OTH LIAB&amp;ACCR Tax Curr-Opening Balance</v>
          </cell>
          <cell r="C56">
            <v>5100000.05</v>
          </cell>
        </row>
        <row r="57">
          <cell r="A57" t="str">
            <v>G2211920</v>
          </cell>
          <cell r="B57" t="str">
            <v>OTH LIAB&amp;ACCR Tax Curr-Profit&amp;Loss Accou</v>
          </cell>
          <cell r="C57">
            <v>0</v>
          </cell>
        </row>
        <row r="58">
          <cell r="A58" t="str">
            <v>FR2000002</v>
          </cell>
          <cell r="B58" t="str">
            <v>Internal Liabilities</v>
          </cell>
          <cell r="C58">
            <v>-4328672.97</v>
          </cell>
        </row>
        <row r="59">
          <cell r="A59" t="str">
            <v>FR2800000</v>
          </cell>
          <cell r="B59" t="str">
            <v>Internal Credit Balances</v>
          </cell>
          <cell r="C59">
            <v>-4328672.97</v>
          </cell>
        </row>
        <row r="60">
          <cell r="A60" t="str">
            <v>G2891400</v>
          </cell>
          <cell r="B60" t="str">
            <v>Internal Cr Bal with BBPLC-Other Accrual</v>
          </cell>
          <cell r="C60">
            <v>-4328672.97</v>
          </cell>
        </row>
        <row r="61">
          <cell r="A61" t="str">
            <v>FR2000003</v>
          </cell>
          <cell r="B61" t="str">
            <v>Capital</v>
          </cell>
          <cell r="C61">
            <v>11900000.130000001</v>
          </cell>
        </row>
        <row r="62">
          <cell r="A62" t="str">
            <v>FR2530000</v>
          </cell>
          <cell r="B62" t="str">
            <v>Reserves</v>
          </cell>
          <cell r="C62">
            <v>11900000.130000001</v>
          </cell>
        </row>
        <row r="63">
          <cell r="A63" t="str">
            <v>FR2537000</v>
          </cell>
          <cell r="B63" t="str">
            <v>Retained Profit Reserves (inc.Holsa)</v>
          </cell>
          <cell r="C63">
            <v>11900000.130000001</v>
          </cell>
        </row>
        <row r="64">
          <cell r="A64" t="str">
            <v>FR2537100</v>
          </cell>
          <cell r="B64" t="str">
            <v>Retained Profit Reserves Open Bal</v>
          </cell>
          <cell r="C64">
            <v>11900000.130000001</v>
          </cell>
        </row>
        <row r="65">
          <cell r="A65" t="str">
            <v>G2537100</v>
          </cell>
          <cell r="B65" t="str">
            <v>MIN INT&amp;S/HOLD FND Res Rtnd Pft Res-Open</v>
          </cell>
          <cell r="C65">
            <v>11900000.130000001</v>
          </cell>
        </row>
        <row r="66">
          <cell r="A66" t="str">
            <v>FR3000002</v>
          </cell>
          <cell r="B66" t="str">
            <v>Profit &amp; Loss Account check total</v>
          </cell>
          <cell r="C66">
            <v>0</v>
          </cell>
        </row>
        <row r="67">
          <cell r="A67" t="str">
            <v>FR3000005</v>
          </cell>
          <cell r="B67" t="str">
            <v>Profit Retained</v>
          </cell>
          <cell r="C67">
            <v>0</v>
          </cell>
        </row>
        <row r="68">
          <cell r="A68" t="str">
            <v>FR3000010</v>
          </cell>
          <cell r="B68" t="str">
            <v>Profit Attributable</v>
          </cell>
          <cell r="C68">
            <v>0</v>
          </cell>
        </row>
        <row r="69">
          <cell r="A69" t="str">
            <v>FR3000015</v>
          </cell>
          <cell r="B69" t="str">
            <v>Profit After Tax-Continuing Operations</v>
          </cell>
          <cell r="C69">
            <v>0</v>
          </cell>
        </row>
        <row r="70">
          <cell r="A70" t="str">
            <v>FR7400000</v>
          </cell>
          <cell r="B70" t="str">
            <v>Taxation</v>
          </cell>
          <cell r="C70">
            <v>0</v>
          </cell>
        </row>
        <row r="71">
          <cell r="A71" t="str">
            <v>G7410000</v>
          </cell>
          <cell r="B71" t="str">
            <v>P&amp;L - Current Tax</v>
          </cell>
          <cell r="C71">
            <v>0</v>
          </cell>
        </row>
        <row r="72">
          <cell r="A72" t="str">
            <v>FR3000020</v>
          </cell>
          <cell r="B72" t="str">
            <v>Profit before Taxation</v>
          </cell>
          <cell r="C72">
            <v>0</v>
          </cell>
        </row>
        <row r="73">
          <cell r="A73" t="str">
            <v>FR3000025</v>
          </cell>
          <cell r="B73" t="str">
            <v>Operating Profit</v>
          </cell>
          <cell r="C73">
            <v>0</v>
          </cell>
        </row>
        <row r="74">
          <cell r="A74" t="str">
            <v>FR3000030</v>
          </cell>
          <cell r="B74" t="str">
            <v>Net Operating Income</v>
          </cell>
          <cell r="C74">
            <v>0</v>
          </cell>
        </row>
        <row r="75">
          <cell r="A75" t="str">
            <v>FR3000000</v>
          </cell>
          <cell r="B75" t="str">
            <v>Int &amp; Comm Recd/Paid &amp; Other Income</v>
          </cell>
          <cell r="C75">
            <v>0</v>
          </cell>
        </row>
        <row r="76">
          <cell r="A76" t="str">
            <v>FR3002000</v>
          </cell>
          <cell r="B76" t="str">
            <v>Total Other Operating Income</v>
          </cell>
          <cell r="C76">
            <v>0</v>
          </cell>
        </row>
        <row r="77">
          <cell r="A77" t="str">
            <v>FR3002300</v>
          </cell>
          <cell r="B77" t="str">
            <v>Total Other Income</v>
          </cell>
          <cell r="C77">
            <v>0</v>
          </cell>
        </row>
        <row r="78">
          <cell r="A78" t="str">
            <v>FR3790000</v>
          </cell>
          <cell r="B78" t="str">
            <v>Other</v>
          </cell>
          <cell r="C78">
            <v>0</v>
          </cell>
        </row>
        <row r="79">
          <cell r="A79" t="str">
            <v>G3730000</v>
          </cell>
          <cell r="B79" t="str">
            <v>EXT OTH INC-P&amp;L Other Income</v>
          </cell>
          <cell r="C79">
            <v>0</v>
          </cell>
        </row>
        <row r="80">
          <cell r="A80" t="str">
            <v>FR5000000</v>
          </cell>
          <cell r="B80" t="str">
            <v>Staff, Premises, Equipment &amp; Other Exps</v>
          </cell>
          <cell r="C80">
            <v>0</v>
          </cell>
        </row>
        <row r="81">
          <cell r="A81" t="str">
            <v>FR5800000</v>
          </cell>
          <cell r="B81" t="str">
            <v>Other Expenses</v>
          </cell>
          <cell r="C81">
            <v>0</v>
          </cell>
        </row>
        <row r="82">
          <cell r="A82" t="str">
            <v>FR5800001</v>
          </cell>
          <cell r="B82" t="str">
            <v>External Other Expenses</v>
          </cell>
          <cell r="C82">
            <v>0</v>
          </cell>
        </row>
        <row r="83">
          <cell r="A83" t="str">
            <v>FR5800012</v>
          </cell>
          <cell r="B83" t="str">
            <v>Other Costs</v>
          </cell>
          <cell r="C83">
            <v>0</v>
          </cell>
        </row>
        <row r="84">
          <cell r="A84" t="str">
            <v>G5891445</v>
          </cell>
          <cell r="B84" t="str">
            <v>Ext Oth Exp - Endowment redress costs</v>
          </cell>
          <cell r="C84">
            <v>0</v>
          </cell>
        </row>
        <row r="85">
          <cell r="A85" t="str">
            <v>FR8000000</v>
          </cell>
          <cell r="B85" t="str">
            <v>Non Balance Sheet / OBS / P&amp;L</v>
          </cell>
          <cell r="C85">
            <v>-0.01</v>
          </cell>
        </row>
        <row r="86">
          <cell r="A86" t="str">
            <v>FR8080000</v>
          </cell>
          <cell r="B86" t="str">
            <v>Management Memorandum Accounts</v>
          </cell>
          <cell r="C86">
            <v>-155074.91</v>
          </cell>
        </row>
        <row r="87">
          <cell r="A87" t="str">
            <v>FR8801220</v>
          </cell>
          <cell r="B87" t="str">
            <v>Group Management Adjustments</v>
          </cell>
          <cell r="C87">
            <v>-155074.91</v>
          </cell>
        </row>
        <row r="88">
          <cell r="A88" t="str">
            <v>G8800493</v>
          </cell>
          <cell r="B88" t="str">
            <v>Tax on relief ZCP int Adj (mgmt reportin</v>
          </cell>
          <cell r="C88">
            <v>66460.7</v>
          </cell>
        </row>
        <row r="89">
          <cell r="A89" t="str">
            <v>G8800463</v>
          </cell>
          <cell r="B89" t="str">
            <v>ZCP Interest Adjustment</v>
          </cell>
          <cell r="C89">
            <v>-221535.61</v>
          </cell>
        </row>
        <row r="90">
          <cell r="A90" t="str">
            <v>FR8082100</v>
          </cell>
          <cell r="B90" t="str">
            <v>ABS Total Average Liabilities</v>
          </cell>
          <cell r="C90">
            <v>0</v>
          </cell>
        </row>
        <row r="91">
          <cell r="A91" t="str">
            <v>FR8082106</v>
          </cell>
          <cell r="B91" t="str">
            <v>ABS Total Avg NonInt Bearing Liabilities</v>
          </cell>
          <cell r="C91">
            <v>0</v>
          </cell>
        </row>
        <row r="92">
          <cell r="A92" t="str">
            <v>FR8082115</v>
          </cell>
          <cell r="B92" t="str">
            <v>ABS Total Avg NonInt Brng Liabs-Banking</v>
          </cell>
          <cell r="C92">
            <v>0</v>
          </cell>
        </row>
        <row r="93">
          <cell r="A93" t="str">
            <v>FR8082193</v>
          </cell>
          <cell r="B93" t="str">
            <v>ABS NIB Liabs Bkng Ave Reserves</v>
          </cell>
          <cell r="C93">
            <v>0</v>
          </cell>
        </row>
        <row r="94">
          <cell r="A94" t="str">
            <v>G8820055</v>
          </cell>
          <cell r="B94" t="str">
            <v>AV BAL SHT- LIAB Av Reserves Stg</v>
          </cell>
          <cell r="C94">
            <v>0</v>
          </cell>
        </row>
        <row r="95">
          <cell r="A95" t="str">
            <v>FR8082178</v>
          </cell>
          <cell r="B95" t="str">
            <v>ABS NIB Liabs Bkng Other Liabs</v>
          </cell>
          <cell r="C95">
            <v>0</v>
          </cell>
        </row>
        <row r="96">
          <cell r="A96" t="str">
            <v>G8820037</v>
          </cell>
          <cell r="B96" t="str">
            <v>AV BAL SHT- LIAB Av Oth Liab no int Stg</v>
          </cell>
          <cell r="C96">
            <v>0</v>
          </cell>
        </row>
        <row r="97">
          <cell r="A97" t="str">
            <v>FR8082103</v>
          </cell>
          <cell r="B97" t="str">
            <v>ABS Total Avg Int Bearing Liabilities</v>
          </cell>
          <cell r="C97">
            <v>0</v>
          </cell>
        </row>
        <row r="98">
          <cell r="A98" t="str">
            <v>FR8082109</v>
          </cell>
          <cell r="B98" t="str">
            <v>ABS Total Avg Int Bearing Liabs-Banking</v>
          </cell>
          <cell r="C98">
            <v>0</v>
          </cell>
        </row>
        <row r="99">
          <cell r="A99" t="str">
            <v>FR8082157</v>
          </cell>
          <cell r="B99" t="str">
            <v>ABS IB Liabs Bkng Int Liab Bals</v>
          </cell>
          <cell r="C99">
            <v>0</v>
          </cell>
        </row>
        <row r="100">
          <cell r="A100" t="str">
            <v>G8820306</v>
          </cell>
          <cell r="B100" t="str">
            <v>Ave Int Balances - Int Bearing - Banking</v>
          </cell>
          <cell r="C100">
            <v>0</v>
          </cell>
        </row>
        <row r="101">
          <cell r="A101" t="str">
            <v>FR8999990</v>
          </cell>
          <cell r="B101" t="str">
            <v>Balancing Entry - Non-BSheet/OBS/P&amp;L</v>
          </cell>
          <cell r="C101">
            <v>155074.9</v>
          </cell>
        </row>
        <row r="102">
          <cell r="A102" t="str">
            <v>G8999999</v>
          </cell>
          <cell r="B102" t="str">
            <v>Balancing Entry - Non Balance Sheet/OBS/</v>
          </cell>
          <cell r="C102">
            <v>155074.9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PBEXqueries"/>
      <sheetName val="SAPBEXfilters"/>
      <sheetName val="Summary SC_edit"/>
      <sheetName val="Total YTD_Full"/>
      <sheetName val="Pivot_Weighted_SC_edit"/>
      <sheetName val="Pivot_Weighted SC"/>
      <sheetName val="Pivot Table_Gross SC"/>
      <sheetName val="Data-NEW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">
          <cell r="A4" t="str">
            <v>Trading Company</v>
          </cell>
          <cell r="B4" t="str">
            <v>20092</v>
          </cell>
          <cell r="C4" t="str">
            <v>20106</v>
          </cell>
          <cell r="D4" t="str">
            <v>20108</v>
          </cell>
          <cell r="E4" t="str">
            <v>20200</v>
          </cell>
          <cell r="F4" t="str">
            <v>20210</v>
          </cell>
          <cell r="G4" t="str">
            <v>20211</v>
          </cell>
          <cell r="H4" t="str">
            <v>20217</v>
          </cell>
          <cell r="I4" t="str">
            <v>20239</v>
          </cell>
          <cell r="J4" t="str">
            <v>20248</v>
          </cell>
          <cell r="K4" t="str">
            <v>20647</v>
          </cell>
          <cell r="L4" t="str">
            <v>20722</v>
          </cell>
          <cell r="M4" t="str">
            <v>20853</v>
          </cell>
          <cell r="N4" t="str">
            <v>20861</v>
          </cell>
          <cell r="O4" t="str">
            <v>21154</v>
          </cell>
          <cell r="P4" t="str">
            <v>21225</v>
          </cell>
          <cell r="Q4" t="str">
            <v>22554</v>
          </cell>
          <cell r="R4" t="str">
            <v>22555</v>
          </cell>
          <cell r="S4" t="str">
            <v>24470</v>
          </cell>
          <cell r="T4" t="str">
            <v>29269</v>
          </cell>
          <cell r="U4" t="str">
            <v>Grand Total</v>
          </cell>
        </row>
        <row r="5">
          <cell r="A5" t="str">
            <v>TC20092A</v>
          </cell>
          <cell r="B5">
            <v>9568566.629999999</v>
          </cell>
          <cell r="C5">
            <v>836658.62</v>
          </cell>
          <cell r="H5">
            <v>99449</v>
          </cell>
          <cell r="I5">
            <v>3878.94</v>
          </cell>
          <cell r="J5">
            <v>282804.65999999997</v>
          </cell>
          <cell r="L5">
            <v>3005.7</v>
          </cell>
          <cell r="M5">
            <v>57720</v>
          </cell>
          <cell r="N5">
            <v>889133.12</v>
          </cell>
          <cell r="U5">
            <v>11741216.669999996</v>
          </cell>
        </row>
        <row r="6">
          <cell r="A6" t="str">
            <v>TC20106A</v>
          </cell>
          <cell r="B6">
            <v>5378.58</v>
          </cell>
          <cell r="C6">
            <v>22889841.230000015</v>
          </cell>
          <cell r="D6">
            <v>106560</v>
          </cell>
          <cell r="E6">
            <v>9208.6299999999992</v>
          </cell>
          <cell r="H6">
            <v>679457.75</v>
          </cell>
          <cell r="J6">
            <v>60349.440000000002</v>
          </cell>
          <cell r="L6">
            <v>52146.87</v>
          </cell>
          <cell r="M6">
            <v>752017.09</v>
          </cell>
          <cell r="N6">
            <v>1383081.08</v>
          </cell>
          <cell r="O6">
            <v>49737.41</v>
          </cell>
          <cell r="T6">
            <v>115009.98</v>
          </cell>
          <cell r="U6">
            <v>26102788.060000017</v>
          </cell>
        </row>
        <row r="7">
          <cell r="A7" t="str">
            <v>TC20108A</v>
          </cell>
          <cell r="C7">
            <v>16477.599999999999</v>
          </cell>
          <cell r="L7">
            <v>753869.02</v>
          </cell>
          <cell r="N7">
            <v>589.13</v>
          </cell>
          <cell r="O7">
            <v>619.21</v>
          </cell>
          <cell r="U7">
            <v>771554.96</v>
          </cell>
        </row>
        <row r="8">
          <cell r="A8" t="str">
            <v>TC20175A</v>
          </cell>
          <cell r="C8">
            <v>34504.86</v>
          </cell>
          <cell r="H8">
            <v>118924.19</v>
          </cell>
          <cell r="I8">
            <v>4105.88</v>
          </cell>
          <cell r="N8">
            <v>9970.34</v>
          </cell>
          <cell r="U8">
            <v>167505.26999999999</v>
          </cell>
        </row>
        <row r="9">
          <cell r="A9" t="str">
            <v>TC20200A</v>
          </cell>
          <cell r="B9">
            <v>194967.82</v>
          </cell>
          <cell r="C9">
            <v>4186573.56</v>
          </cell>
          <cell r="E9">
            <v>1810858.88</v>
          </cell>
          <cell r="H9">
            <v>9752.89</v>
          </cell>
          <cell r="J9">
            <v>25725</v>
          </cell>
          <cell r="L9">
            <v>4453.9799999999996</v>
          </cell>
          <cell r="M9">
            <v>353966.07</v>
          </cell>
          <cell r="N9">
            <v>3625449.52</v>
          </cell>
          <cell r="O9">
            <v>47489.58</v>
          </cell>
          <cell r="T9">
            <v>37883.97</v>
          </cell>
          <cell r="U9">
            <v>10297121.270000003</v>
          </cell>
        </row>
        <row r="10">
          <cell r="A10" t="str">
            <v>TC20210A</v>
          </cell>
          <cell r="C10">
            <v>257133.92</v>
          </cell>
          <cell r="H10">
            <v>1146752.57</v>
          </cell>
          <cell r="I10">
            <v>4441.2700000000004</v>
          </cell>
          <cell r="N10">
            <v>72704.73</v>
          </cell>
          <cell r="T10">
            <v>92.22</v>
          </cell>
          <cell r="U10">
            <v>1481124.71</v>
          </cell>
        </row>
        <row r="11">
          <cell r="A11" t="str">
            <v>TC20211A</v>
          </cell>
          <cell r="B11">
            <v>16819.88</v>
          </cell>
          <cell r="C11">
            <v>3767914.57</v>
          </cell>
          <cell r="G11">
            <v>66951.42</v>
          </cell>
          <cell r="H11">
            <v>20852.310000000001</v>
          </cell>
          <cell r="U11">
            <v>3872538.18</v>
          </cell>
        </row>
        <row r="12">
          <cell r="A12" t="str">
            <v>TC20217A</v>
          </cell>
          <cell r="B12">
            <v>2948806.7</v>
          </cell>
          <cell r="C12">
            <v>15194.6</v>
          </cell>
          <cell r="D12">
            <v>4497.21</v>
          </cell>
          <cell r="H12">
            <v>360.79</v>
          </cell>
          <cell r="I12">
            <v>0.2</v>
          </cell>
          <cell r="U12">
            <v>2968859.5</v>
          </cell>
        </row>
        <row r="13">
          <cell r="A13" t="str">
            <v>TC20239A</v>
          </cell>
          <cell r="B13">
            <v>88905.56</v>
          </cell>
          <cell r="C13">
            <v>131801.29</v>
          </cell>
          <cell r="E13">
            <v>1413.43</v>
          </cell>
          <cell r="F13">
            <v>24669.95</v>
          </cell>
          <cell r="H13">
            <v>14726.52</v>
          </cell>
          <cell r="I13">
            <v>560656.63</v>
          </cell>
          <cell r="J13">
            <v>34951.86</v>
          </cell>
          <cell r="L13">
            <v>157626.54999999999</v>
          </cell>
          <cell r="M13">
            <v>1579.91</v>
          </cell>
          <cell r="N13">
            <v>1671795.23</v>
          </cell>
          <cell r="O13">
            <v>34.630000000000003</v>
          </cell>
          <cell r="S13">
            <v>0.75</v>
          </cell>
          <cell r="T13">
            <v>4899.3900000000003</v>
          </cell>
          <cell r="U13">
            <v>2693061.7</v>
          </cell>
        </row>
        <row r="14">
          <cell r="A14" t="str">
            <v>TC20248A</v>
          </cell>
          <cell r="B14">
            <v>2354786.38</v>
          </cell>
          <cell r="C14">
            <v>2619194.37</v>
          </cell>
          <cell r="H14">
            <v>54459.71</v>
          </cell>
          <cell r="I14">
            <v>1775.66</v>
          </cell>
          <cell r="J14">
            <v>94392.99</v>
          </cell>
          <cell r="L14">
            <v>83076.05</v>
          </cell>
          <cell r="M14">
            <v>18299.060000000001</v>
          </cell>
          <cell r="N14">
            <v>644488.43000000005</v>
          </cell>
          <cell r="U14">
            <v>5870472.6499999994</v>
          </cell>
        </row>
        <row r="15">
          <cell r="A15" t="str">
            <v>TC20647A</v>
          </cell>
          <cell r="B15">
            <v>727936.43</v>
          </cell>
          <cell r="C15">
            <v>2444290.5</v>
          </cell>
          <cell r="E15">
            <v>11909.56</v>
          </cell>
          <cell r="H15">
            <v>5648664.0200000033</v>
          </cell>
          <cell r="I15">
            <v>915.54</v>
          </cell>
          <cell r="J15">
            <v>14791.02</v>
          </cell>
          <cell r="K15">
            <v>675.64</v>
          </cell>
          <cell r="L15">
            <v>695688.45</v>
          </cell>
          <cell r="M15">
            <v>1440727.33</v>
          </cell>
          <cell r="N15">
            <v>1791531.3</v>
          </cell>
          <cell r="O15">
            <v>177560.52</v>
          </cell>
          <cell r="U15">
            <v>12954690.310000002</v>
          </cell>
        </row>
        <row r="16">
          <cell r="A16" t="str">
            <v>TC20705A</v>
          </cell>
          <cell r="C16">
            <v>414.84</v>
          </cell>
          <cell r="U16">
            <v>414.84</v>
          </cell>
        </row>
        <row r="17">
          <cell r="A17" t="str">
            <v>TC20716A</v>
          </cell>
          <cell r="B17">
            <v>2814.7</v>
          </cell>
          <cell r="C17">
            <v>260223.74</v>
          </cell>
          <cell r="E17">
            <v>9453.0400000000009</v>
          </cell>
          <cell r="F17">
            <v>250384.81</v>
          </cell>
          <cell r="H17">
            <v>3942.47</v>
          </cell>
          <cell r="I17">
            <v>10188.93</v>
          </cell>
          <cell r="J17">
            <v>9258.8700000000008</v>
          </cell>
          <cell r="L17">
            <v>1107805.72</v>
          </cell>
          <cell r="M17">
            <v>578249.51</v>
          </cell>
          <cell r="N17">
            <v>2680905.5</v>
          </cell>
          <cell r="O17">
            <v>6742.92</v>
          </cell>
          <cell r="U17">
            <v>4919970.21</v>
          </cell>
        </row>
        <row r="18">
          <cell r="A18" t="str">
            <v>TC20722A</v>
          </cell>
          <cell r="B18">
            <v>1169595.6200000001</v>
          </cell>
          <cell r="C18">
            <v>4842852.0599999996</v>
          </cell>
          <cell r="H18">
            <v>31065.42</v>
          </cell>
          <cell r="J18">
            <v>519361.98</v>
          </cell>
          <cell r="L18">
            <v>21563438.150000013</v>
          </cell>
          <cell r="M18">
            <v>494.88</v>
          </cell>
          <cell r="N18">
            <v>3845863.31</v>
          </cell>
          <cell r="O18">
            <v>68042.28</v>
          </cell>
          <cell r="P18">
            <v>247.04</v>
          </cell>
          <cell r="U18">
            <v>32040960.740000013</v>
          </cell>
        </row>
        <row r="19">
          <cell r="A19" t="str">
            <v>TC20846A</v>
          </cell>
          <cell r="C19">
            <v>34638.58</v>
          </cell>
          <cell r="I19">
            <v>60677.81</v>
          </cell>
          <cell r="L19">
            <v>232249.44</v>
          </cell>
          <cell r="M19">
            <v>862.15</v>
          </cell>
          <cell r="N19">
            <v>591435.68999999994</v>
          </cell>
          <cell r="U19">
            <v>919863.67</v>
          </cell>
        </row>
        <row r="20">
          <cell r="A20" t="str">
            <v>TC20853A</v>
          </cell>
          <cell r="L20">
            <v>1803894.62</v>
          </cell>
          <cell r="M20">
            <v>6478582.2700000005</v>
          </cell>
          <cell r="U20">
            <v>8282476.8900000006</v>
          </cell>
        </row>
        <row r="21">
          <cell r="A21" t="str">
            <v>TC20861A</v>
          </cell>
          <cell r="B21">
            <v>1270517.6200000001</v>
          </cell>
          <cell r="C21">
            <v>6657630.0100000016</v>
          </cell>
          <cell r="E21">
            <v>90980.01</v>
          </cell>
          <cell r="H21">
            <v>172608.98</v>
          </cell>
          <cell r="I21">
            <v>7204.35</v>
          </cell>
          <cell r="J21">
            <v>676681.72</v>
          </cell>
          <cell r="L21">
            <v>1756890.91</v>
          </cell>
          <cell r="M21">
            <v>3861925.2</v>
          </cell>
          <cell r="N21">
            <v>46432776.75</v>
          </cell>
          <cell r="O21">
            <v>1701182.85</v>
          </cell>
          <cell r="P21">
            <v>6386.57</v>
          </cell>
          <cell r="T21">
            <v>1300246.49</v>
          </cell>
          <cell r="U21">
            <v>63935031.460000001</v>
          </cell>
        </row>
        <row r="22">
          <cell r="A22" t="str">
            <v>TC21154A</v>
          </cell>
          <cell r="B22">
            <v>451051.74</v>
          </cell>
          <cell r="C22">
            <v>1442458.27</v>
          </cell>
          <cell r="E22">
            <v>1572.42</v>
          </cell>
          <cell r="I22">
            <v>20.53</v>
          </cell>
          <cell r="J22">
            <v>95371.79</v>
          </cell>
          <cell r="L22">
            <v>145579.62</v>
          </cell>
          <cell r="M22">
            <v>10665.62</v>
          </cell>
          <cell r="N22">
            <v>3046491.85</v>
          </cell>
          <cell r="O22">
            <v>665035.46</v>
          </cell>
          <cell r="P22">
            <v>16.98</v>
          </cell>
          <cell r="T22">
            <v>60416.31</v>
          </cell>
          <cell r="U22">
            <v>5918680.5899999999</v>
          </cell>
        </row>
        <row r="23">
          <cell r="A23" t="str">
            <v>TC21225A</v>
          </cell>
          <cell r="B23">
            <v>11886.44</v>
          </cell>
          <cell r="N23">
            <v>772.52</v>
          </cell>
          <cell r="P23">
            <v>152833.32999999999</v>
          </cell>
          <cell r="U23">
            <v>165492.29</v>
          </cell>
        </row>
        <row r="24">
          <cell r="A24" t="str">
            <v>TC22554A</v>
          </cell>
          <cell r="C24">
            <v>24773.43</v>
          </cell>
          <cell r="I24">
            <v>91588.160000000003</v>
          </cell>
          <cell r="M24">
            <v>2167.94</v>
          </cell>
          <cell r="N24">
            <v>4580.74</v>
          </cell>
          <cell r="Q24">
            <v>1419967.56</v>
          </cell>
          <cell r="U24">
            <v>1543077.83</v>
          </cell>
        </row>
        <row r="25">
          <cell r="A25" t="str">
            <v>TC22555A</v>
          </cell>
          <cell r="B25">
            <v>70878.58</v>
          </cell>
          <cell r="C25">
            <v>7688.38</v>
          </cell>
          <cell r="I25">
            <v>8480.6200000000008</v>
          </cell>
          <cell r="N25">
            <v>42109.56</v>
          </cell>
          <cell r="R25">
            <v>112721.95</v>
          </cell>
          <cell r="U25">
            <v>241879.09</v>
          </cell>
        </row>
        <row r="26">
          <cell r="A26" t="str">
            <v>Grand Total</v>
          </cell>
          <cell r="B26">
            <v>18882912.68</v>
          </cell>
          <cell r="C26">
            <v>50470264.43000003</v>
          </cell>
          <cell r="D26">
            <v>111057.21</v>
          </cell>
          <cell r="E26">
            <v>1935395.97</v>
          </cell>
          <cell r="F26">
            <v>275054.76</v>
          </cell>
          <cell r="G26">
            <v>66951.42</v>
          </cell>
          <cell r="H26">
            <v>8001016.6200000038</v>
          </cell>
          <cell r="I26">
            <v>753934.52</v>
          </cell>
          <cell r="J26">
            <v>1813689.33</v>
          </cell>
          <cell r="K26">
            <v>675.64</v>
          </cell>
          <cell r="L26">
            <v>28359725.080000017</v>
          </cell>
          <cell r="M26">
            <v>13557257.029999997</v>
          </cell>
          <cell r="N26">
            <v>66733678.800000004</v>
          </cell>
          <cell r="O26">
            <v>2716444.86</v>
          </cell>
          <cell r="P26">
            <v>159483.92000000001</v>
          </cell>
          <cell r="Q26">
            <v>1419967.56</v>
          </cell>
          <cell r="R26">
            <v>112721.95</v>
          </cell>
          <cell r="S26">
            <v>0.75</v>
          </cell>
          <cell r="T26">
            <v>1518548.36</v>
          </cell>
          <cell r="U26">
            <v>196888780.89000008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overed_Sheet1"/>
      <sheetName val="NCR Hardware Quote"/>
      <sheetName val="NCR Maintenance Quote"/>
      <sheetName val="NCR Professional Services"/>
      <sheetName val="SA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801 sbp"/>
      <sheetName val="402 HKA)"/>
      <sheetName val="502A bill"/>
      <sheetName val="203 el"/>
      <sheetName val="Sheet4"/>
      <sheetName val="FALCON CASTLE A203"/>
      <sheetName val="1302 el de"/>
      <sheetName val="1302 ot final"/>
      <sheetName val="1302 orbit"/>
      <sheetName val="502a mea"/>
      <sheetName val="502A FALCON"/>
      <sheetName val="Ravi varma"/>
      <sheetName val="h bapna pl bill"/>
      <sheetName val="DETAIL OF FLATE"/>
      <sheetName val="504 FALCON"/>
      <sheetName val="ADI QUT UPSGILL"/>
      <sheetName val="sarogi biil no 2"/>
      <sheetName val="sarogi bill"/>
      <sheetName val="A KC BILL"/>
      <sheetName val="mr jhon b 101"/>
      <sheetName val="Raghvendran (2)"/>
      <sheetName val="402 ot bill"/>
      <sheetName val="1401"/>
      <sheetName val="802"/>
      <sheetName val="Misc."/>
      <sheetName val=" Kabra"/>
      <sheetName val="Kabra"/>
      <sheetName val="Bando"/>
      <sheetName val="A-501"/>
      <sheetName val="N J Prabhu"/>
      <sheetName val=" BORAR"/>
      <sheetName val="UPS Gill"/>
      <sheetName val="A-402."/>
      <sheetName val="J M S"/>
      <sheetName val="S R Bala"/>
      <sheetName val="Sridhar "/>
      <sheetName val="Summary"/>
      <sheetName val=" Sridhar "/>
      <sheetName val="Dyna-A-601"/>
      <sheetName val="Liberty A-601"/>
      <sheetName val="Sridhar"/>
      <sheetName val="1011bill "/>
      <sheetName val="Sheet2"/>
      <sheetName val="1101"/>
      <sheetName val="Maint"/>
      <sheetName val="Suryanarayanan"/>
      <sheetName val="A. P. Das "/>
      <sheetName val="Bando "/>
      <sheetName val="M S 503"/>
      <sheetName val="B-503."/>
      <sheetName val="A-104 FC (2)"/>
      <sheetName val="Sheet1"/>
      <sheetName val="801 (2)"/>
      <sheetName val="Ajay"/>
      <sheetName val="A. Verma"/>
      <sheetName val="Ajeet"/>
      <sheetName val="301"/>
      <sheetName val="Maint."/>
      <sheetName val="CSB"/>
      <sheetName val="A-501 (3)"/>
      <sheetName val="A KC"/>
      <sheetName val="Saraogi Not Approved"/>
      <sheetName val="Saraogi W. Order"/>
      <sheetName val="402"/>
      <sheetName val="m krishan bill"/>
      <sheetName val="M. Krishnan"/>
      <sheetName val="Sheet3"/>
      <sheetName val="orbit 1302"/>
      <sheetName val="FC 501B"/>
      <sheetName val="101-A"/>
      <sheetName val=" REVISED  A 102 "/>
      <sheetName val="a-102"/>
      <sheetName val="H bapana bill"/>
      <sheetName val="VSV"/>
      <sheetName val="Ravi"/>
      <sheetName val=" H.Bapna "/>
      <sheetName val=" mr m k agarwal bill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X136"/>
  <sheetViews>
    <sheetView showZeros="0" defaultGridColor="0" topLeftCell="J1" colorId="52" workbookViewId="0">
      <selection activeCell="U18" sqref="U18"/>
    </sheetView>
  </sheetViews>
  <sheetFormatPr defaultColWidth="8.77734375" defaultRowHeight="15" x14ac:dyDescent="0.2"/>
  <cols>
    <col min="1" max="1" width="5.6640625" style="50" customWidth="1"/>
    <col min="2" max="2" width="26.5546875" style="50" customWidth="1"/>
    <col min="3" max="3" width="10.5546875" style="50" customWidth="1"/>
    <col min="4" max="4" width="8.88671875" style="50" customWidth="1"/>
    <col min="5" max="5" width="8" style="50" customWidth="1"/>
    <col min="6" max="6" width="10.88671875" style="50" customWidth="1"/>
    <col min="7" max="7" width="11.77734375" style="50" customWidth="1"/>
    <col min="8" max="8" width="10.21875" style="50" customWidth="1"/>
    <col min="9" max="9" width="12" style="50" customWidth="1"/>
    <col min="10" max="10" width="10.21875" style="50" customWidth="1"/>
    <col min="11" max="11" width="12" style="50" customWidth="1"/>
    <col min="12" max="12" width="12.88671875" style="50" customWidth="1"/>
    <col min="13" max="13" width="12.5546875" style="50" customWidth="1"/>
    <col min="14" max="14" width="8.21875" style="50" customWidth="1"/>
    <col min="15" max="15" width="9.88671875" style="50" customWidth="1"/>
    <col min="16" max="16" width="11.33203125" style="50" customWidth="1"/>
    <col min="17" max="17" width="11.5546875" style="50" customWidth="1"/>
    <col min="18" max="18" width="10.44140625" style="50" customWidth="1"/>
    <col min="19" max="19" width="11.6640625" style="50" customWidth="1"/>
    <col min="20" max="20" width="11.77734375" style="50" customWidth="1"/>
    <col min="21" max="21" width="12.109375" style="50" customWidth="1"/>
    <col min="22" max="22" width="11" style="50" customWidth="1"/>
    <col min="23" max="23" width="10.88671875" style="50" customWidth="1"/>
    <col min="24" max="24" width="10.5546875" style="50" customWidth="1"/>
    <col min="25" max="25" width="9.88671875" style="50" customWidth="1"/>
    <col min="26" max="26" width="10.77734375" style="50" customWidth="1"/>
    <col min="27" max="27" width="9.77734375" style="50" customWidth="1"/>
    <col min="28" max="28" width="11.21875" style="50" customWidth="1"/>
    <col min="29" max="29" width="10.33203125" style="50" customWidth="1"/>
    <col min="30" max="30" width="11.88671875" style="50" customWidth="1"/>
    <col min="31" max="31" width="8.77734375" style="50"/>
    <col min="32" max="32" width="13.44140625" style="50" customWidth="1"/>
    <col min="33" max="33" width="10.88671875" style="50" customWidth="1"/>
    <col min="34" max="34" width="11.44140625" style="50" customWidth="1"/>
    <col min="35" max="35" width="11.77734375" style="50" customWidth="1"/>
    <col min="36" max="36" width="11.109375" style="50" customWidth="1"/>
    <col min="37" max="37" width="10.88671875" style="50" customWidth="1"/>
    <col min="38" max="42" width="8.77734375" style="50"/>
    <col min="43" max="43" width="10.21875" style="50" customWidth="1"/>
    <col min="44" max="44" width="11.5546875" style="50" customWidth="1"/>
    <col min="45" max="45" width="12.109375" style="50" customWidth="1"/>
    <col min="46" max="46" width="13.21875" style="50" customWidth="1"/>
    <col min="47" max="47" width="14.109375" style="50" customWidth="1"/>
    <col min="48" max="48" width="11.77734375" style="50" customWidth="1"/>
    <col min="49" max="53" width="8.77734375" style="50"/>
    <col min="54" max="54" width="28.77734375" style="50" customWidth="1"/>
    <col min="55" max="55" width="11.77734375" style="50" customWidth="1"/>
    <col min="56" max="56" width="10" style="50" customWidth="1"/>
    <col min="57" max="57" width="10.44140625" style="50" customWidth="1"/>
    <col min="58" max="59" width="8.77734375" style="50"/>
    <col min="60" max="60" width="9.33203125" style="50" customWidth="1"/>
    <col min="61" max="61" width="18.44140625" style="50" customWidth="1"/>
    <col min="62" max="62" width="11" style="50" customWidth="1"/>
    <col min="63" max="63" width="9.5546875" style="50" customWidth="1"/>
    <col min="64" max="64" width="10.6640625" style="50" customWidth="1"/>
    <col min="65" max="65" width="9.88671875" style="50" customWidth="1"/>
    <col min="66" max="66" width="11.44140625" style="50" customWidth="1"/>
    <col min="67" max="67" width="9.88671875" style="50" customWidth="1"/>
    <col min="68" max="68" width="10" style="50" customWidth="1"/>
    <col min="69" max="69" width="6.77734375" style="50" customWidth="1"/>
    <col min="70" max="70" width="12.5546875" style="50" customWidth="1"/>
    <col min="71" max="71" width="9.5546875" style="50" customWidth="1"/>
    <col min="72" max="72" width="10.33203125" style="50" customWidth="1"/>
    <col min="73" max="73" width="7.77734375" style="50" customWidth="1"/>
    <col min="74" max="74" width="7.21875" style="50" customWidth="1"/>
    <col min="75" max="75" width="17.6640625" style="50" customWidth="1"/>
    <col min="76" max="76" width="8.77734375" style="50" customWidth="1"/>
    <col min="77" max="77" width="13.109375" style="50" bestFit="1" customWidth="1"/>
    <col min="78" max="78" width="13.77734375" style="50" customWidth="1"/>
    <col min="79" max="80" width="8.77734375" style="50"/>
    <col min="81" max="81" width="9" style="50" bestFit="1" customWidth="1"/>
    <col min="82" max="90" width="8.77734375" style="50"/>
    <col min="91" max="91" width="13.109375" style="50" customWidth="1"/>
    <col min="92" max="92" width="8.77734375" style="50"/>
    <col min="93" max="93" width="9.88671875" style="50" customWidth="1"/>
    <col min="94" max="97" width="8.77734375" style="50"/>
    <col min="98" max="98" width="8.5546875" style="50" customWidth="1"/>
    <col min="99" max="99" width="30.33203125" style="50" customWidth="1"/>
    <col min="100" max="100" width="9" style="50" bestFit="1" customWidth="1"/>
    <col min="101" max="101" width="8.77734375" style="50"/>
    <col min="102" max="102" width="5.88671875" style="50" customWidth="1"/>
    <col min="103" max="103" width="6.88671875" style="50" customWidth="1"/>
    <col min="104" max="104" width="23.88671875" style="50" customWidth="1"/>
    <col min="105" max="111" width="8.77734375" style="50"/>
    <col min="112" max="112" width="9" style="50" bestFit="1" customWidth="1"/>
    <col min="113" max="114" width="8.77734375" style="50"/>
    <col min="115" max="115" width="32.88671875" style="50" customWidth="1"/>
    <col min="116" max="116" width="16.6640625" style="50" customWidth="1"/>
    <col min="117" max="117" width="10.21875" style="50" customWidth="1"/>
    <col min="118" max="118" width="12.44140625" style="50" customWidth="1"/>
    <col min="119" max="119" width="10" style="50" bestFit="1" customWidth="1"/>
    <col min="120" max="120" width="8.77734375" style="50"/>
    <col min="121" max="121" width="9" style="50" bestFit="1" customWidth="1"/>
    <col min="122" max="123" width="8.77734375" style="50"/>
    <col min="124" max="124" width="11.6640625" style="50" customWidth="1"/>
    <col min="125" max="125" width="8.77734375" style="50"/>
    <col min="126" max="126" width="28.77734375" style="50" customWidth="1"/>
    <col min="127" max="127" width="12.33203125" style="50" customWidth="1"/>
    <col min="128" max="128" width="11.21875" style="50" customWidth="1"/>
    <col min="129" max="256" width="8.77734375" style="50"/>
    <col min="257" max="257" width="5.6640625" style="50" customWidth="1"/>
    <col min="258" max="258" width="26.5546875" style="50" customWidth="1"/>
    <col min="259" max="259" width="10.5546875" style="50" customWidth="1"/>
    <col min="260" max="260" width="8.88671875" style="50" customWidth="1"/>
    <col min="261" max="261" width="8" style="50" customWidth="1"/>
    <col min="262" max="262" width="10.88671875" style="50" customWidth="1"/>
    <col min="263" max="263" width="11.77734375" style="50" customWidth="1"/>
    <col min="264" max="264" width="10.21875" style="50" customWidth="1"/>
    <col min="265" max="265" width="12" style="50" customWidth="1"/>
    <col min="266" max="266" width="10.21875" style="50" customWidth="1"/>
    <col min="267" max="267" width="12" style="50" customWidth="1"/>
    <col min="268" max="268" width="12.88671875" style="50" customWidth="1"/>
    <col min="269" max="269" width="12.5546875" style="50" customWidth="1"/>
    <col min="270" max="270" width="8.21875" style="50" customWidth="1"/>
    <col min="271" max="271" width="9.88671875" style="50" customWidth="1"/>
    <col min="272" max="272" width="11.33203125" style="50" customWidth="1"/>
    <col min="273" max="273" width="11.5546875" style="50" customWidth="1"/>
    <col min="274" max="274" width="10.44140625" style="50" customWidth="1"/>
    <col min="275" max="275" width="11.6640625" style="50" customWidth="1"/>
    <col min="276" max="276" width="11.77734375" style="50" customWidth="1"/>
    <col min="277" max="277" width="12.109375" style="50" customWidth="1"/>
    <col min="278" max="278" width="11" style="50" customWidth="1"/>
    <col min="279" max="279" width="10.88671875" style="50" customWidth="1"/>
    <col min="280" max="280" width="10.5546875" style="50" customWidth="1"/>
    <col min="281" max="281" width="9.88671875" style="50" customWidth="1"/>
    <col min="282" max="282" width="10.77734375" style="50" customWidth="1"/>
    <col min="283" max="283" width="9.77734375" style="50" customWidth="1"/>
    <col min="284" max="284" width="11.21875" style="50" customWidth="1"/>
    <col min="285" max="285" width="10.33203125" style="50" customWidth="1"/>
    <col min="286" max="286" width="11.88671875" style="50" customWidth="1"/>
    <col min="287" max="287" width="8.77734375" style="50"/>
    <col min="288" max="288" width="13.44140625" style="50" customWidth="1"/>
    <col min="289" max="289" width="10.88671875" style="50" customWidth="1"/>
    <col min="290" max="290" width="11.44140625" style="50" customWidth="1"/>
    <col min="291" max="291" width="11.77734375" style="50" customWidth="1"/>
    <col min="292" max="292" width="11.109375" style="50" customWidth="1"/>
    <col min="293" max="293" width="10.88671875" style="50" customWidth="1"/>
    <col min="294" max="298" width="8.77734375" style="50"/>
    <col min="299" max="299" width="10.21875" style="50" customWidth="1"/>
    <col min="300" max="300" width="11.5546875" style="50" customWidth="1"/>
    <col min="301" max="301" width="12.109375" style="50" customWidth="1"/>
    <col min="302" max="302" width="13.21875" style="50" customWidth="1"/>
    <col min="303" max="303" width="14.109375" style="50" customWidth="1"/>
    <col min="304" max="304" width="11.77734375" style="50" customWidth="1"/>
    <col min="305" max="309" width="8.77734375" style="50"/>
    <col min="310" max="310" width="28.77734375" style="50" customWidth="1"/>
    <col min="311" max="311" width="11.77734375" style="50" customWidth="1"/>
    <col min="312" max="312" width="10" style="50" customWidth="1"/>
    <col min="313" max="313" width="10.44140625" style="50" customWidth="1"/>
    <col min="314" max="315" width="8.77734375" style="50"/>
    <col min="316" max="316" width="9.33203125" style="50" customWidth="1"/>
    <col min="317" max="317" width="18.44140625" style="50" customWidth="1"/>
    <col min="318" max="318" width="11" style="50" customWidth="1"/>
    <col min="319" max="319" width="9.5546875" style="50" customWidth="1"/>
    <col min="320" max="320" width="10.6640625" style="50" customWidth="1"/>
    <col min="321" max="321" width="9.88671875" style="50" customWidth="1"/>
    <col min="322" max="322" width="11.44140625" style="50" customWidth="1"/>
    <col min="323" max="323" width="9.88671875" style="50" customWidth="1"/>
    <col min="324" max="324" width="10" style="50" customWidth="1"/>
    <col min="325" max="325" width="6.77734375" style="50" customWidth="1"/>
    <col min="326" max="326" width="12.5546875" style="50" customWidth="1"/>
    <col min="327" max="327" width="9.5546875" style="50" customWidth="1"/>
    <col min="328" max="328" width="10.33203125" style="50" customWidth="1"/>
    <col min="329" max="329" width="7.77734375" style="50" customWidth="1"/>
    <col min="330" max="330" width="7.21875" style="50" customWidth="1"/>
    <col min="331" max="331" width="17.6640625" style="50" customWidth="1"/>
    <col min="332" max="332" width="8.77734375" style="50" customWidth="1"/>
    <col min="333" max="333" width="13.109375" style="50" bestFit="1" customWidth="1"/>
    <col min="334" max="334" width="13.77734375" style="50" customWidth="1"/>
    <col min="335" max="336" width="8.77734375" style="50"/>
    <col min="337" max="337" width="9" style="50" bestFit="1" customWidth="1"/>
    <col min="338" max="346" width="8.77734375" style="50"/>
    <col min="347" max="347" width="13.109375" style="50" customWidth="1"/>
    <col min="348" max="348" width="8.77734375" style="50"/>
    <col min="349" max="349" width="9.88671875" style="50" customWidth="1"/>
    <col min="350" max="353" width="8.77734375" style="50"/>
    <col min="354" max="354" width="8.5546875" style="50" customWidth="1"/>
    <col min="355" max="355" width="30.33203125" style="50" customWidth="1"/>
    <col min="356" max="356" width="9" style="50" bestFit="1" customWidth="1"/>
    <col min="357" max="357" width="8.77734375" style="50"/>
    <col min="358" max="358" width="5.88671875" style="50" customWidth="1"/>
    <col min="359" max="359" width="6.88671875" style="50" customWidth="1"/>
    <col min="360" max="360" width="23.88671875" style="50" customWidth="1"/>
    <col min="361" max="367" width="8.77734375" style="50"/>
    <col min="368" max="368" width="9" style="50" bestFit="1" customWidth="1"/>
    <col min="369" max="370" width="8.77734375" style="50"/>
    <col min="371" max="371" width="32.88671875" style="50" customWidth="1"/>
    <col min="372" max="372" width="16.6640625" style="50" customWidth="1"/>
    <col min="373" max="373" width="10.21875" style="50" customWidth="1"/>
    <col min="374" max="374" width="12.44140625" style="50" customWidth="1"/>
    <col min="375" max="375" width="10" style="50" bestFit="1" customWidth="1"/>
    <col min="376" max="376" width="8.77734375" style="50"/>
    <col min="377" max="377" width="9" style="50" bestFit="1" customWidth="1"/>
    <col min="378" max="379" width="8.77734375" style="50"/>
    <col min="380" max="380" width="11.6640625" style="50" customWidth="1"/>
    <col min="381" max="381" width="8.77734375" style="50"/>
    <col min="382" max="382" width="28.77734375" style="50" customWidth="1"/>
    <col min="383" max="383" width="12.33203125" style="50" customWidth="1"/>
    <col min="384" max="384" width="11.21875" style="50" customWidth="1"/>
    <col min="385" max="512" width="8.77734375" style="50"/>
    <col min="513" max="513" width="5.6640625" style="50" customWidth="1"/>
    <col min="514" max="514" width="26.5546875" style="50" customWidth="1"/>
    <col min="515" max="515" width="10.5546875" style="50" customWidth="1"/>
    <col min="516" max="516" width="8.88671875" style="50" customWidth="1"/>
    <col min="517" max="517" width="8" style="50" customWidth="1"/>
    <col min="518" max="518" width="10.88671875" style="50" customWidth="1"/>
    <col min="519" max="519" width="11.77734375" style="50" customWidth="1"/>
    <col min="520" max="520" width="10.21875" style="50" customWidth="1"/>
    <col min="521" max="521" width="12" style="50" customWidth="1"/>
    <col min="522" max="522" width="10.21875" style="50" customWidth="1"/>
    <col min="523" max="523" width="12" style="50" customWidth="1"/>
    <col min="524" max="524" width="12.88671875" style="50" customWidth="1"/>
    <col min="525" max="525" width="12.5546875" style="50" customWidth="1"/>
    <col min="526" max="526" width="8.21875" style="50" customWidth="1"/>
    <col min="527" max="527" width="9.88671875" style="50" customWidth="1"/>
    <col min="528" max="528" width="11.33203125" style="50" customWidth="1"/>
    <col min="529" max="529" width="11.5546875" style="50" customWidth="1"/>
    <col min="530" max="530" width="10.44140625" style="50" customWidth="1"/>
    <col min="531" max="531" width="11.6640625" style="50" customWidth="1"/>
    <col min="532" max="532" width="11.77734375" style="50" customWidth="1"/>
    <col min="533" max="533" width="12.109375" style="50" customWidth="1"/>
    <col min="534" max="534" width="11" style="50" customWidth="1"/>
    <col min="535" max="535" width="10.88671875" style="50" customWidth="1"/>
    <col min="536" max="536" width="10.5546875" style="50" customWidth="1"/>
    <col min="537" max="537" width="9.88671875" style="50" customWidth="1"/>
    <col min="538" max="538" width="10.77734375" style="50" customWidth="1"/>
    <col min="539" max="539" width="9.77734375" style="50" customWidth="1"/>
    <col min="540" max="540" width="11.21875" style="50" customWidth="1"/>
    <col min="541" max="541" width="10.33203125" style="50" customWidth="1"/>
    <col min="542" max="542" width="11.88671875" style="50" customWidth="1"/>
    <col min="543" max="543" width="8.77734375" style="50"/>
    <col min="544" max="544" width="13.44140625" style="50" customWidth="1"/>
    <col min="545" max="545" width="10.88671875" style="50" customWidth="1"/>
    <col min="546" max="546" width="11.44140625" style="50" customWidth="1"/>
    <col min="547" max="547" width="11.77734375" style="50" customWidth="1"/>
    <col min="548" max="548" width="11.109375" style="50" customWidth="1"/>
    <col min="549" max="549" width="10.88671875" style="50" customWidth="1"/>
    <col min="550" max="554" width="8.77734375" style="50"/>
    <col min="555" max="555" width="10.21875" style="50" customWidth="1"/>
    <col min="556" max="556" width="11.5546875" style="50" customWidth="1"/>
    <col min="557" max="557" width="12.109375" style="50" customWidth="1"/>
    <col min="558" max="558" width="13.21875" style="50" customWidth="1"/>
    <col min="559" max="559" width="14.109375" style="50" customWidth="1"/>
    <col min="560" max="560" width="11.77734375" style="50" customWidth="1"/>
    <col min="561" max="565" width="8.77734375" style="50"/>
    <col min="566" max="566" width="28.77734375" style="50" customWidth="1"/>
    <col min="567" max="567" width="11.77734375" style="50" customWidth="1"/>
    <col min="568" max="568" width="10" style="50" customWidth="1"/>
    <col min="569" max="569" width="10.44140625" style="50" customWidth="1"/>
    <col min="570" max="571" width="8.77734375" style="50"/>
    <col min="572" max="572" width="9.33203125" style="50" customWidth="1"/>
    <col min="573" max="573" width="18.44140625" style="50" customWidth="1"/>
    <col min="574" max="574" width="11" style="50" customWidth="1"/>
    <col min="575" max="575" width="9.5546875" style="50" customWidth="1"/>
    <col min="576" max="576" width="10.6640625" style="50" customWidth="1"/>
    <col min="577" max="577" width="9.88671875" style="50" customWidth="1"/>
    <col min="578" max="578" width="11.44140625" style="50" customWidth="1"/>
    <col min="579" max="579" width="9.88671875" style="50" customWidth="1"/>
    <col min="580" max="580" width="10" style="50" customWidth="1"/>
    <col min="581" max="581" width="6.77734375" style="50" customWidth="1"/>
    <col min="582" max="582" width="12.5546875" style="50" customWidth="1"/>
    <col min="583" max="583" width="9.5546875" style="50" customWidth="1"/>
    <col min="584" max="584" width="10.33203125" style="50" customWidth="1"/>
    <col min="585" max="585" width="7.77734375" style="50" customWidth="1"/>
    <col min="586" max="586" width="7.21875" style="50" customWidth="1"/>
    <col min="587" max="587" width="17.6640625" style="50" customWidth="1"/>
    <col min="588" max="588" width="8.77734375" style="50" customWidth="1"/>
    <col min="589" max="589" width="13.109375" style="50" bestFit="1" customWidth="1"/>
    <col min="590" max="590" width="13.77734375" style="50" customWidth="1"/>
    <col min="591" max="592" width="8.77734375" style="50"/>
    <col min="593" max="593" width="9" style="50" bestFit="1" customWidth="1"/>
    <col min="594" max="602" width="8.77734375" style="50"/>
    <col min="603" max="603" width="13.109375" style="50" customWidth="1"/>
    <col min="604" max="604" width="8.77734375" style="50"/>
    <col min="605" max="605" width="9.88671875" style="50" customWidth="1"/>
    <col min="606" max="609" width="8.77734375" style="50"/>
    <col min="610" max="610" width="8.5546875" style="50" customWidth="1"/>
    <col min="611" max="611" width="30.33203125" style="50" customWidth="1"/>
    <col min="612" max="612" width="9" style="50" bestFit="1" customWidth="1"/>
    <col min="613" max="613" width="8.77734375" style="50"/>
    <col min="614" max="614" width="5.88671875" style="50" customWidth="1"/>
    <col min="615" max="615" width="6.88671875" style="50" customWidth="1"/>
    <col min="616" max="616" width="23.88671875" style="50" customWidth="1"/>
    <col min="617" max="623" width="8.77734375" style="50"/>
    <col min="624" max="624" width="9" style="50" bestFit="1" customWidth="1"/>
    <col min="625" max="626" width="8.77734375" style="50"/>
    <col min="627" max="627" width="32.88671875" style="50" customWidth="1"/>
    <col min="628" max="628" width="16.6640625" style="50" customWidth="1"/>
    <col min="629" max="629" width="10.21875" style="50" customWidth="1"/>
    <col min="630" max="630" width="12.44140625" style="50" customWidth="1"/>
    <col min="631" max="631" width="10" style="50" bestFit="1" customWidth="1"/>
    <col min="632" max="632" width="8.77734375" style="50"/>
    <col min="633" max="633" width="9" style="50" bestFit="1" customWidth="1"/>
    <col min="634" max="635" width="8.77734375" style="50"/>
    <col min="636" max="636" width="11.6640625" style="50" customWidth="1"/>
    <col min="637" max="637" width="8.77734375" style="50"/>
    <col min="638" max="638" width="28.77734375" style="50" customWidth="1"/>
    <col min="639" max="639" width="12.33203125" style="50" customWidth="1"/>
    <col min="640" max="640" width="11.21875" style="50" customWidth="1"/>
    <col min="641" max="768" width="8.77734375" style="50"/>
    <col min="769" max="769" width="5.6640625" style="50" customWidth="1"/>
    <col min="770" max="770" width="26.5546875" style="50" customWidth="1"/>
    <col min="771" max="771" width="10.5546875" style="50" customWidth="1"/>
    <col min="772" max="772" width="8.88671875" style="50" customWidth="1"/>
    <col min="773" max="773" width="8" style="50" customWidth="1"/>
    <col min="774" max="774" width="10.88671875" style="50" customWidth="1"/>
    <col min="775" max="775" width="11.77734375" style="50" customWidth="1"/>
    <col min="776" max="776" width="10.21875" style="50" customWidth="1"/>
    <col min="777" max="777" width="12" style="50" customWidth="1"/>
    <col min="778" max="778" width="10.21875" style="50" customWidth="1"/>
    <col min="779" max="779" width="12" style="50" customWidth="1"/>
    <col min="780" max="780" width="12.88671875" style="50" customWidth="1"/>
    <col min="781" max="781" width="12.5546875" style="50" customWidth="1"/>
    <col min="782" max="782" width="8.21875" style="50" customWidth="1"/>
    <col min="783" max="783" width="9.88671875" style="50" customWidth="1"/>
    <col min="784" max="784" width="11.33203125" style="50" customWidth="1"/>
    <col min="785" max="785" width="11.5546875" style="50" customWidth="1"/>
    <col min="786" max="786" width="10.44140625" style="50" customWidth="1"/>
    <col min="787" max="787" width="11.6640625" style="50" customWidth="1"/>
    <col min="788" max="788" width="11.77734375" style="50" customWidth="1"/>
    <col min="789" max="789" width="12.109375" style="50" customWidth="1"/>
    <col min="790" max="790" width="11" style="50" customWidth="1"/>
    <col min="791" max="791" width="10.88671875" style="50" customWidth="1"/>
    <col min="792" max="792" width="10.5546875" style="50" customWidth="1"/>
    <col min="793" max="793" width="9.88671875" style="50" customWidth="1"/>
    <col min="794" max="794" width="10.77734375" style="50" customWidth="1"/>
    <col min="795" max="795" width="9.77734375" style="50" customWidth="1"/>
    <col min="796" max="796" width="11.21875" style="50" customWidth="1"/>
    <col min="797" max="797" width="10.33203125" style="50" customWidth="1"/>
    <col min="798" max="798" width="11.88671875" style="50" customWidth="1"/>
    <col min="799" max="799" width="8.77734375" style="50"/>
    <col min="800" max="800" width="13.44140625" style="50" customWidth="1"/>
    <col min="801" max="801" width="10.88671875" style="50" customWidth="1"/>
    <col min="802" max="802" width="11.44140625" style="50" customWidth="1"/>
    <col min="803" max="803" width="11.77734375" style="50" customWidth="1"/>
    <col min="804" max="804" width="11.109375" style="50" customWidth="1"/>
    <col min="805" max="805" width="10.88671875" style="50" customWidth="1"/>
    <col min="806" max="810" width="8.77734375" style="50"/>
    <col min="811" max="811" width="10.21875" style="50" customWidth="1"/>
    <col min="812" max="812" width="11.5546875" style="50" customWidth="1"/>
    <col min="813" max="813" width="12.109375" style="50" customWidth="1"/>
    <col min="814" max="814" width="13.21875" style="50" customWidth="1"/>
    <col min="815" max="815" width="14.109375" style="50" customWidth="1"/>
    <col min="816" max="816" width="11.77734375" style="50" customWidth="1"/>
    <col min="817" max="821" width="8.77734375" style="50"/>
    <col min="822" max="822" width="28.77734375" style="50" customWidth="1"/>
    <col min="823" max="823" width="11.77734375" style="50" customWidth="1"/>
    <col min="824" max="824" width="10" style="50" customWidth="1"/>
    <col min="825" max="825" width="10.44140625" style="50" customWidth="1"/>
    <col min="826" max="827" width="8.77734375" style="50"/>
    <col min="828" max="828" width="9.33203125" style="50" customWidth="1"/>
    <col min="829" max="829" width="18.44140625" style="50" customWidth="1"/>
    <col min="830" max="830" width="11" style="50" customWidth="1"/>
    <col min="831" max="831" width="9.5546875" style="50" customWidth="1"/>
    <col min="832" max="832" width="10.6640625" style="50" customWidth="1"/>
    <col min="833" max="833" width="9.88671875" style="50" customWidth="1"/>
    <col min="834" max="834" width="11.44140625" style="50" customWidth="1"/>
    <col min="835" max="835" width="9.88671875" style="50" customWidth="1"/>
    <col min="836" max="836" width="10" style="50" customWidth="1"/>
    <col min="837" max="837" width="6.77734375" style="50" customWidth="1"/>
    <col min="838" max="838" width="12.5546875" style="50" customWidth="1"/>
    <col min="839" max="839" width="9.5546875" style="50" customWidth="1"/>
    <col min="840" max="840" width="10.33203125" style="50" customWidth="1"/>
    <col min="841" max="841" width="7.77734375" style="50" customWidth="1"/>
    <col min="842" max="842" width="7.21875" style="50" customWidth="1"/>
    <col min="843" max="843" width="17.6640625" style="50" customWidth="1"/>
    <col min="844" max="844" width="8.77734375" style="50" customWidth="1"/>
    <col min="845" max="845" width="13.109375" style="50" bestFit="1" customWidth="1"/>
    <col min="846" max="846" width="13.77734375" style="50" customWidth="1"/>
    <col min="847" max="848" width="8.77734375" style="50"/>
    <col min="849" max="849" width="9" style="50" bestFit="1" customWidth="1"/>
    <col min="850" max="858" width="8.77734375" style="50"/>
    <col min="859" max="859" width="13.109375" style="50" customWidth="1"/>
    <col min="860" max="860" width="8.77734375" style="50"/>
    <col min="861" max="861" width="9.88671875" style="50" customWidth="1"/>
    <col min="862" max="865" width="8.77734375" style="50"/>
    <col min="866" max="866" width="8.5546875" style="50" customWidth="1"/>
    <col min="867" max="867" width="30.33203125" style="50" customWidth="1"/>
    <col min="868" max="868" width="9" style="50" bestFit="1" customWidth="1"/>
    <col min="869" max="869" width="8.77734375" style="50"/>
    <col min="870" max="870" width="5.88671875" style="50" customWidth="1"/>
    <col min="871" max="871" width="6.88671875" style="50" customWidth="1"/>
    <col min="872" max="872" width="23.88671875" style="50" customWidth="1"/>
    <col min="873" max="879" width="8.77734375" style="50"/>
    <col min="880" max="880" width="9" style="50" bestFit="1" customWidth="1"/>
    <col min="881" max="882" width="8.77734375" style="50"/>
    <col min="883" max="883" width="32.88671875" style="50" customWidth="1"/>
    <col min="884" max="884" width="16.6640625" style="50" customWidth="1"/>
    <col min="885" max="885" width="10.21875" style="50" customWidth="1"/>
    <col min="886" max="886" width="12.44140625" style="50" customWidth="1"/>
    <col min="887" max="887" width="10" style="50" bestFit="1" customWidth="1"/>
    <col min="888" max="888" width="8.77734375" style="50"/>
    <col min="889" max="889" width="9" style="50" bestFit="1" customWidth="1"/>
    <col min="890" max="891" width="8.77734375" style="50"/>
    <col min="892" max="892" width="11.6640625" style="50" customWidth="1"/>
    <col min="893" max="893" width="8.77734375" style="50"/>
    <col min="894" max="894" width="28.77734375" style="50" customWidth="1"/>
    <col min="895" max="895" width="12.33203125" style="50" customWidth="1"/>
    <col min="896" max="896" width="11.21875" style="50" customWidth="1"/>
    <col min="897" max="1024" width="8.77734375" style="50"/>
    <col min="1025" max="1025" width="5.6640625" style="50" customWidth="1"/>
    <col min="1026" max="1026" width="26.5546875" style="50" customWidth="1"/>
    <col min="1027" max="1027" width="10.5546875" style="50" customWidth="1"/>
    <col min="1028" max="1028" width="8.88671875" style="50" customWidth="1"/>
    <col min="1029" max="1029" width="8" style="50" customWidth="1"/>
    <col min="1030" max="1030" width="10.88671875" style="50" customWidth="1"/>
    <col min="1031" max="1031" width="11.77734375" style="50" customWidth="1"/>
    <col min="1032" max="1032" width="10.21875" style="50" customWidth="1"/>
    <col min="1033" max="1033" width="12" style="50" customWidth="1"/>
    <col min="1034" max="1034" width="10.21875" style="50" customWidth="1"/>
    <col min="1035" max="1035" width="12" style="50" customWidth="1"/>
    <col min="1036" max="1036" width="12.88671875" style="50" customWidth="1"/>
    <col min="1037" max="1037" width="12.5546875" style="50" customWidth="1"/>
    <col min="1038" max="1038" width="8.21875" style="50" customWidth="1"/>
    <col min="1039" max="1039" width="9.88671875" style="50" customWidth="1"/>
    <col min="1040" max="1040" width="11.33203125" style="50" customWidth="1"/>
    <col min="1041" max="1041" width="11.5546875" style="50" customWidth="1"/>
    <col min="1042" max="1042" width="10.44140625" style="50" customWidth="1"/>
    <col min="1043" max="1043" width="11.6640625" style="50" customWidth="1"/>
    <col min="1044" max="1044" width="11.77734375" style="50" customWidth="1"/>
    <col min="1045" max="1045" width="12.109375" style="50" customWidth="1"/>
    <col min="1046" max="1046" width="11" style="50" customWidth="1"/>
    <col min="1047" max="1047" width="10.88671875" style="50" customWidth="1"/>
    <col min="1048" max="1048" width="10.5546875" style="50" customWidth="1"/>
    <col min="1049" max="1049" width="9.88671875" style="50" customWidth="1"/>
    <col min="1050" max="1050" width="10.77734375" style="50" customWidth="1"/>
    <col min="1051" max="1051" width="9.77734375" style="50" customWidth="1"/>
    <col min="1052" max="1052" width="11.21875" style="50" customWidth="1"/>
    <col min="1053" max="1053" width="10.33203125" style="50" customWidth="1"/>
    <col min="1054" max="1054" width="11.88671875" style="50" customWidth="1"/>
    <col min="1055" max="1055" width="8.77734375" style="50"/>
    <col min="1056" max="1056" width="13.44140625" style="50" customWidth="1"/>
    <col min="1057" max="1057" width="10.88671875" style="50" customWidth="1"/>
    <col min="1058" max="1058" width="11.44140625" style="50" customWidth="1"/>
    <col min="1059" max="1059" width="11.77734375" style="50" customWidth="1"/>
    <col min="1060" max="1060" width="11.109375" style="50" customWidth="1"/>
    <col min="1061" max="1061" width="10.88671875" style="50" customWidth="1"/>
    <col min="1062" max="1066" width="8.77734375" style="50"/>
    <col min="1067" max="1067" width="10.21875" style="50" customWidth="1"/>
    <col min="1068" max="1068" width="11.5546875" style="50" customWidth="1"/>
    <col min="1069" max="1069" width="12.109375" style="50" customWidth="1"/>
    <col min="1070" max="1070" width="13.21875" style="50" customWidth="1"/>
    <col min="1071" max="1071" width="14.109375" style="50" customWidth="1"/>
    <col min="1072" max="1072" width="11.77734375" style="50" customWidth="1"/>
    <col min="1073" max="1077" width="8.77734375" style="50"/>
    <col min="1078" max="1078" width="28.77734375" style="50" customWidth="1"/>
    <col min="1079" max="1079" width="11.77734375" style="50" customWidth="1"/>
    <col min="1080" max="1080" width="10" style="50" customWidth="1"/>
    <col min="1081" max="1081" width="10.44140625" style="50" customWidth="1"/>
    <col min="1082" max="1083" width="8.77734375" style="50"/>
    <col min="1084" max="1084" width="9.33203125" style="50" customWidth="1"/>
    <col min="1085" max="1085" width="18.44140625" style="50" customWidth="1"/>
    <col min="1086" max="1086" width="11" style="50" customWidth="1"/>
    <col min="1087" max="1087" width="9.5546875" style="50" customWidth="1"/>
    <col min="1088" max="1088" width="10.6640625" style="50" customWidth="1"/>
    <col min="1089" max="1089" width="9.88671875" style="50" customWidth="1"/>
    <col min="1090" max="1090" width="11.44140625" style="50" customWidth="1"/>
    <col min="1091" max="1091" width="9.88671875" style="50" customWidth="1"/>
    <col min="1092" max="1092" width="10" style="50" customWidth="1"/>
    <col min="1093" max="1093" width="6.77734375" style="50" customWidth="1"/>
    <col min="1094" max="1094" width="12.5546875" style="50" customWidth="1"/>
    <col min="1095" max="1095" width="9.5546875" style="50" customWidth="1"/>
    <col min="1096" max="1096" width="10.33203125" style="50" customWidth="1"/>
    <col min="1097" max="1097" width="7.77734375" style="50" customWidth="1"/>
    <col min="1098" max="1098" width="7.21875" style="50" customWidth="1"/>
    <col min="1099" max="1099" width="17.6640625" style="50" customWidth="1"/>
    <col min="1100" max="1100" width="8.77734375" style="50" customWidth="1"/>
    <col min="1101" max="1101" width="13.109375" style="50" bestFit="1" customWidth="1"/>
    <col min="1102" max="1102" width="13.77734375" style="50" customWidth="1"/>
    <col min="1103" max="1104" width="8.77734375" style="50"/>
    <col min="1105" max="1105" width="9" style="50" bestFit="1" customWidth="1"/>
    <col min="1106" max="1114" width="8.77734375" style="50"/>
    <col min="1115" max="1115" width="13.109375" style="50" customWidth="1"/>
    <col min="1116" max="1116" width="8.77734375" style="50"/>
    <col min="1117" max="1117" width="9.88671875" style="50" customWidth="1"/>
    <col min="1118" max="1121" width="8.77734375" style="50"/>
    <col min="1122" max="1122" width="8.5546875" style="50" customWidth="1"/>
    <col min="1123" max="1123" width="30.33203125" style="50" customWidth="1"/>
    <col min="1124" max="1124" width="9" style="50" bestFit="1" customWidth="1"/>
    <col min="1125" max="1125" width="8.77734375" style="50"/>
    <col min="1126" max="1126" width="5.88671875" style="50" customWidth="1"/>
    <col min="1127" max="1127" width="6.88671875" style="50" customWidth="1"/>
    <col min="1128" max="1128" width="23.88671875" style="50" customWidth="1"/>
    <col min="1129" max="1135" width="8.77734375" style="50"/>
    <col min="1136" max="1136" width="9" style="50" bestFit="1" customWidth="1"/>
    <col min="1137" max="1138" width="8.77734375" style="50"/>
    <col min="1139" max="1139" width="32.88671875" style="50" customWidth="1"/>
    <col min="1140" max="1140" width="16.6640625" style="50" customWidth="1"/>
    <col min="1141" max="1141" width="10.21875" style="50" customWidth="1"/>
    <col min="1142" max="1142" width="12.44140625" style="50" customWidth="1"/>
    <col min="1143" max="1143" width="10" style="50" bestFit="1" customWidth="1"/>
    <col min="1144" max="1144" width="8.77734375" style="50"/>
    <col min="1145" max="1145" width="9" style="50" bestFit="1" customWidth="1"/>
    <col min="1146" max="1147" width="8.77734375" style="50"/>
    <col min="1148" max="1148" width="11.6640625" style="50" customWidth="1"/>
    <col min="1149" max="1149" width="8.77734375" style="50"/>
    <col min="1150" max="1150" width="28.77734375" style="50" customWidth="1"/>
    <col min="1151" max="1151" width="12.33203125" style="50" customWidth="1"/>
    <col min="1152" max="1152" width="11.21875" style="50" customWidth="1"/>
    <col min="1153" max="1280" width="8.77734375" style="50"/>
    <col min="1281" max="1281" width="5.6640625" style="50" customWidth="1"/>
    <col min="1282" max="1282" width="26.5546875" style="50" customWidth="1"/>
    <col min="1283" max="1283" width="10.5546875" style="50" customWidth="1"/>
    <col min="1284" max="1284" width="8.88671875" style="50" customWidth="1"/>
    <col min="1285" max="1285" width="8" style="50" customWidth="1"/>
    <col min="1286" max="1286" width="10.88671875" style="50" customWidth="1"/>
    <col min="1287" max="1287" width="11.77734375" style="50" customWidth="1"/>
    <col min="1288" max="1288" width="10.21875" style="50" customWidth="1"/>
    <col min="1289" max="1289" width="12" style="50" customWidth="1"/>
    <col min="1290" max="1290" width="10.21875" style="50" customWidth="1"/>
    <col min="1291" max="1291" width="12" style="50" customWidth="1"/>
    <col min="1292" max="1292" width="12.88671875" style="50" customWidth="1"/>
    <col min="1293" max="1293" width="12.5546875" style="50" customWidth="1"/>
    <col min="1294" max="1294" width="8.21875" style="50" customWidth="1"/>
    <col min="1295" max="1295" width="9.88671875" style="50" customWidth="1"/>
    <col min="1296" max="1296" width="11.33203125" style="50" customWidth="1"/>
    <col min="1297" max="1297" width="11.5546875" style="50" customWidth="1"/>
    <col min="1298" max="1298" width="10.44140625" style="50" customWidth="1"/>
    <col min="1299" max="1299" width="11.6640625" style="50" customWidth="1"/>
    <col min="1300" max="1300" width="11.77734375" style="50" customWidth="1"/>
    <col min="1301" max="1301" width="12.109375" style="50" customWidth="1"/>
    <col min="1302" max="1302" width="11" style="50" customWidth="1"/>
    <col min="1303" max="1303" width="10.88671875" style="50" customWidth="1"/>
    <col min="1304" max="1304" width="10.5546875" style="50" customWidth="1"/>
    <col min="1305" max="1305" width="9.88671875" style="50" customWidth="1"/>
    <col min="1306" max="1306" width="10.77734375" style="50" customWidth="1"/>
    <col min="1307" max="1307" width="9.77734375" style="50" customWidth="1"/>
    <col min="1308" max="1308" width="11.21875" style="50" customWidth="1"/>
    <col min="1309" max="1309" width="10.33203125" style="50" customWidth="1"/>
    <col min="1310" max="1310" width="11.88671875" style="50" customWidth="1"/>
    <col min="1311" max="1311" width="8.77734375" style="50"/>
    <col min="1312" max="1312" width="13.44140625" style="50" customWidth="1"/>
    <col min="1313" max="1313" width="10.88671875" style="50" customWidth="1"/>
    <col min="1314" max="1314" width="11.44140625" style="50" customWidth="1"/>
    <col min="1315" max="1315" width="11.77734375" style="50" customWidth="1"/>
    <col min="1316" max="1316" width="11.109375" style="50" customWidth="1"/>
    <col min="1317" max="1317" width="10.88671875" style="50" customWidth="1"/>
    <col min="1318" max="1322" width="8.77734375" style="50"/>
    <col min="1323" max="1323" width="10.21875" style="50" customWidth="1"/>
    <col min="1324" max="1324" width="11.5546875" style="50" customWidth="1"/>
    <col min="1325" max="1325" width="12.109375" style="50" customWidth="1"/>
    <col min="1326" max="1326" width="13.21875" style="50" customWidth="1"/>
    <col min="1327" max="1327" width="14.109375" style="50" customWidth="1"/>
    <col min="1328" max="1328" width="11.77734375" style="50" customWidth="1"/>
    <col min="1329" max="1333" width="8.77734375" style="50"/>
    <col min="1334" max="1334" width="28.77734375" style="50" customWidth="1"/>
    <col min="1335" max="1335" width="11.77734375" style="50" customWidth="1"/>
    <col min="1336" max="1336" width="10" style="50" customWidth="1"/>
    <col min="1337" max="1337" width="10.44140625" style="50" customWidth="1"/>
    <col min="1338" max="1339" width="8.77734375" style="50"/>
    <col min="1340" max="1340" width="9.33203125" style="50" customWidth="1"/>
    <col min="1341" max="1341" width="18.44140625" style="50" customWidth="1"/>
    <col min="1342" max="1342" width="11" style="50" customWidth="1"/>
    <col min="1343" max="1343" width="9.5546875" style="50" customWidth="1"/>
    <col min="1344" max="1344" width="10.6640625" style="50" customWidth="1"/>
    <col min="1345" max="1345" width="9.88671875" style="50" customWidth="1"/>
    <col min="1346" max="1346" width="11.44140625" style="50" customWidth="1"/>
    <col min="1347" max="1347" width="9.88671875" style="50" customWidth="1"/>
    <col min="1348" max="1348" width="10" style="50" customWidth="1"/>
    <col min="1349" max="1349" width="6.77734375" style="50" customWidth="1"/>
    <col min="1350" max="1350" width="12.5546875" style="50" customWidth="1"/>
    <col min="1351" max="1351" width="9.5546875" style="50" customWidth="1"/>
    <col min="1352" max="1352" width="10.33203125" style="50" customWidth="1"/>
    <col min="1353" max="1353" width="7.77734375" style="50" customWidth="1"/>
    <col min="1354" max="1354" width="7.21875" style="50" customWidth="1"/>
    <col min="1355" max="1355" width="17.6640625" style="50" customWidth="1"/>
    <col min="1356" max="1356" width="8.77734375" style="50" customWidth="1"/>
    <col min="1357" max="1357" width="13.109375" style="50" bestFit="1" customWidth="1"/>
    <col min="1358" max="1358" width="13.77734375" style="50" customWidth="1"/>
    <col min="1359" max="1360" width="8.77734375" style="50"/>
    <col min="1361" max="1361" width="9" style="50" bestFit="1" customWidth="1"/>
    <col min="1362" max="1370" width="8.77734375" style="50"/>
    <col min="1371" max="1371" width="13.109375" style="50" customWidth="1"/>
    <col min="1372" max="1372" width="8.77734375" style="50"/>
    <col min="1373" max="1373" width="9.88671875" style="50" customWidth="1"/>
    <col min="1374" max="1377" width="8.77734375" style="50"/>
    <col min="1378" max="1378" width="8.5546875" style="50" customWidth="1"/>
    <col min="1379" max="1379" width="30.33203125" style="50" customWidth="1"/>
    <col min="1380" max="1380" width="9" style="50" bestFit="1" customWidth="1"/>
    <col min="1381" max="1381" width="8.77734375" style="50"/>
    <col min="1382" max="1382" width="5.88671875" style="50" customWidth="1"/>
    <col min="1383" max="1383" width="6.88671875" style="50" customWidth="1"/>
    <col min="1384" max="1384" width="23.88671875" style="50" customWidth="1"/>
    <col min="1385" max="1391" width="8.77734375" style="50"/>
    <col min="1392" max="1392" width="9" style="50" bestFit="1" customWidth="1"/>
    <col min="1393" max="1394" width="8.77734375" style="50"/>
    <col min="1395" max="1395" width="32.88671875" style="50" customWidth="1"/>
    <col min="1396" max="1396" width="16.6640625" style="50" customWidth="1"/>
    <col min="1397" max="1397" width="10.21875" style="50" customWidth="1"/>
    <col min="1398" max="1398" width="12.44140625" style="50" customWidth="1"/>
    <col min="1399" max="1399" width="10" style="50" bestFit="1" customWidth="1"/>
    <col min="1400" max="1400" width="8.77734375" style="50"/>
    <col min="1401" max="1401" width="9" style="50" bestFit="1" customWidth="1"/>
    <col min="1402" max="1403" width="8.77734375" style="50"/>
    <col min="1404" max="1404" width="11.6640625" style="50" customWidth="1"/>
    <col min="1405" max="1405" width="8.77734375" style="50"/>
    <col min="1406" max="1406" width="28.77734375" style="50" customWidth="1"/>
    <col min="1407" max="1407" width="12.33203125" style="50" customWidth="1"/>
    <col min="1408" max="1408" width="11.21875" style="50" customWidth="1"/>
    <col min="1409" max="1536" width="8.77734375" style="50"/>
    <col min="1537" max="1537" width="5.6640625" style="50" customWidth="1"/>
    <col min="1538" max="1538" width="26.5546875" style="50" customWidth="1"/>
    <col min="1539" max="1539" width="10.5546875" style="50" customWidth="1"/>
    <col min="1540" max="1540" width="8.88671875" style="50" customWidth="1"/>
    <col min="1541" max="1541" width="8" style="50" customWidth="1"/>
    <col min="1542" max="1542" width="10.88671875" style="50" customWidth="1"/>
    <col min="1543" max="1543" width="11.77734375" style="50" customWidth="1"/>
    <col min="1544" max="1544" width="10.21875" style="50" customWidth="1"/>
    <col min="1545" max="1545" width="12" style="50" customWidth="1"/>
    <col min="1546" max="1546" width="10.21875" style="50" customWidth="1"/>
    <col min="1547" max="1547" width="12" style="50" customWidth="1"/>
    <col min="1548" max="1548" width="12.88671875" style="50" customWidth="1"/>
    <col min="1549" max="1549" width="12.5546875" style="50" customWidth="1"/>
    <col min="1550" max="1550" width="8.21875" style="50" customWidth="1"/>
    <col min="1551" max="1551" width="9.88671875" style="50" customWidth="1"/>
    <col min="1552" max="1552" width="11.33203125" style="50" customWidth="1"/>
    <col min="1553" max="1553" width="11.5546875" style="50" customWidth="1"/>
    <col min="1554" max="1554" width="10.44140625" style="50" customWidth="1"/>
    <col min="1555" max="1555" width="11.6640625" style="50" customWidth="1"/>
    <col min="1556" max="1556" width="11.77734375" style="50" customWidth="1"/>
    <col min="1557" max="1557" width="12.109375" style="50" customWidth="1"/>
    <col min="1558" max="1558" width="11" style="50" customWidth="1"/>
    <col min="1559" max="1559" width="10.88671875" style="50" customWidth="1"/>
    <col min="1560" max="1560" width="10.5546875" style="50" customWidth="1"/>
    <col min="1561" max="1561" width="9.88671875" style="50" customWidth="1"/>
    <col min="1562" max="1562" width="10.77734375" style="50" customWidth="1"/>
    <col min="1563" max="1563" width="9.77734375" style="50" customWidth="1"/>
    <col min="1564" max="1564" width="11.21875" style="50" customWidth="1"/>
    <col min="1565" max="1565" width="10.33203125" style="50" customWidth="1"/>
    <col min="1566" max="1566" width="11.88671875" style="50" customWidth="1"/>
    <col min="1567" max="1567" width="8.77734375" style="50"/>
    <col min="1568" max="1568" width="13.44140625" style="50" customWidth="1"/>
    <col min="1569" max="1569" width="10.88671875" style="50" customWidth="1"/>
    <col min="1570" max="1570" width="11.44140625" style="50" customWidth="1"/>
    <col min="1571" max="1571" width="11.77734375" style="50" customWidth="1"/>
    <col min="1572" max="1572" width="11.109375" style="50" customWidth="1"/>
    <col min="1573" max="1573" width="10.88671875" style="50" customWidth="1"/>
    <col min="1574" max="1578" width="8.77734375" style="50"/>
    <col min="1579" max="1579" width="10.21875" style="50" customWidth="1"/>
    <col min="1580" max="1580" width="11.5546875" style="50" customWidth="1"/>
    <col min="1581" max="1581" width="12.109375" style="50" customWidth="1"/>
    <col min="1582" max="1582" width="13.21875" style="50" customWidth="1"/>
    <col min="1583" max="1583" width="14.109375" style="50" customWidth="1"/>
    <col min="1584" max="1584" width="11.77734375" style="50" customWidth="1"/>
    <col min="1585" max="1589" width="8.77734375" style="50"/>
    <col min="1590" max="1590" width="28.77734375" style="50" customWidth="1"/>
    <col min="1591" max="1591" width="11.77734375" style="50" customWidth="1"/>
    <col min="1592" max="1592" width="10" style="50" customWidth="1"/>
    <col min="1593" max="1593" width="10.44140625" style="50" customWidth="1"/>
    <col min="1594" max="1595" width="8.77734375" style="50"/>
    <col min="1596" max="1596" width="9.33203125" style="50" customWidth="1"/>
    <col min="1597" max="1597" width="18.44140625" style="50" customWidth="1"/>
    <col min="1598" max="1598" width="11" style="50" customWidth="1"/>
    <col min="1599" max="1599" width="9.5546875" style="50" customWidth="1"/>
    <col min="1600" max="1600" width="10.6640625" style="50" customWidth="1"/>
    <col min="1601" max="1601" width="9.88671875" style="50" customWidth="1"/>
    <col min="1602" max="1602" width="11.44140625" style="50" customWidth="1"/>
    <col min="1603" max="1603" width="9.88671875" style="50" customWidth="1"/>
    <col min="1604" max="1604" width="10" style="50" customWidth="1"/>
    <col min="1605" max="1605" width="6.77734375" style="50" customWidth="1"/>
    <col min="1606" max="1606" width="12.5546875" style="50" customWidth="1"/>
    <col min="1607" max="1607" width="9.5546875" style="50" customWidth="1"/>
    <col min="1608" max="1608" width="10.33203125" style="50" customWidth="1"/>
    <col min="1609" max="1609" width="7.77734375" style="50" customWidth="1"/>
    <col min="1610" max="1610" width="7.21875" style="50" customWidth="1"/>
    <col min="1611" max="1611" width="17.6640625" style="50" customWidth="1"/>
    <col min="1612" max="1612" width="8.77734375" style="50" customWidth="1"/>
    <col min="1613" max="1613" width="13.109375" style="50" bestFit="1" customWidth="1"/>
    <col min="1614" max="1614" width="13.77734375" style="50" customWidth="1"/>
    <col min="1615" max="1616" width="8.77734375" style="50"/>
    <col min="1617" max="1617" width="9" style="50" bestFit="1" customWidth="1"/>
    <col min="1618" max="1626" width="8.77734375" style="50"/>
    <col min="1627" max="1627" width="13.109375" style="50" customWidth="1"/>
    <col min="1628" max="1628" width="8.77734375" style="50"/>
    <col min="1629" max="1629" width="9.88671875" style="50" customWidth="1"/>
    <col min="1630" max="1633" width="8.77734375" style="50"/>
    <col min="1634" max="1634" width="8.5546875" style="50" customWidth="1"/>
    <col min="1635" max="1635" width="30.33203125" style="50" customWidth="1"/>
    <col min="1636" max="1636" width="9" style="50" bestFit="1" customWidth="1"/>
    <col min="1637" max="1637" width="8.77734375" style="50"/>
    <col min="1638" max="1638" width="5.88671875" style="50" customWidth="1"/>
    <col min="1639" max="1639" width="6.88671875" style="50" customWidth="1"/>
    <col min="1640" max="1640" width="23.88671875" style="50" customWidth="1"/>
    <col min="1641" max="1647" width="8.77734375" style="50"/>
    <col min="1648" max="1648" width="9" style="50" bestFit="1" customWidth="1"/>
    <col min="1649" max="1650" width="8.77734375" style="50"/>
    <col min="1651" max="1651" width="32.88671875" style="50" customWidth="1"/>
    <col min="1652" max="1652" width="16.6640625" style="50" customWidth="1"/>
    <col min="1653" max="1653" width="10.21875" style="50" customWidth="1"/>
    <col min="1654" max="1654" width="12.44140625" style="50" customWidth="1"/>
    <col min="1655" max="1655" width="10" style="50" bestFit="1" customWidth="1"/>
    <col min="1656" max="1656" width="8.77734375" style="50"/>
    <col min="1657" max="1657" width="9" style="50" bestFit="1" customWidth="1"/>
    <col min="1658" max="1659" width="8.77734375" style="50"/>
    <col min="1660" max="1660" width="11.6640625" style="50" customWidth="1"/>
    <col min="1661" max="1661" width="8.77734375" style="50"/>
    <col min="1662" max="1662" width="28.77734375" style="50" customWidth="1"/>
    <col min="1663" max="1663" width="12.33203125" style="50" customWidth="1"/>
    <col min="1664" max="1664" width="11.21875" style="50" customWidth="1"/>
    <col min="1665" max="1792" width="8.77734375" style="50"/>
    <col min="1793" max="1793" width="5.6640625" style="50" customWidth="1"/>
    <col min="1794" max="1794" width="26.5546875" style="50" customWidth="1"/>
    <col min="1795" max="1795" width="10.5546875" style="50" customWidth="1"/>
    <col min="1796" max="1796" width="8.88671875" style="50" customWidth="1"/>
    <col min="1797" max="1797" width="8" style="50" customWidth="1"/>
    <col min="1798" max="1798" width="10.88671875" style="50" customWidth="1"/>
    <col min="1799" max="1799" width="11.77734375" style="50" customWidth="1"/>
    <col min="1800" max="1800" width="10.21875" style="50" customWidth="1"/>
    <col min="1801" max="1801" width="12" style="50" customWidth="1"/>
    <col min="1802" max="1802" width="10.21875" style="50" customWidth="1"/>
    <col min="1803" max="1803" width="12" style="50" customWidth="1"/>
    <col min="1804" max="1804" width="12.88671875" style="50" customWidth="1"/>
    <col min="1805" max="1805" width="12.5546875" style="50" customWidth="1"/>
    <col min="1806" max="1806" width="8.21875" style="50" customWidth="1"/>
    <col min="1807" max="1807" width="9.88671875" style="50" customWidth="1"/>
    <col min="1808" max="1808" width="11.33203125" style="50" customWidth="1"/>
    <col min="1809" max="1809" width="11.5546875" style="50" customWidth="1"/>
    <col min="1810" max="1810" width="10.44140625" style="50" customWidth="1"/>
    <col min="1811" max="1811" width="11.6640625" style="50" customWidth="1"/>
    <col min="1812" max="1812" width="11.77734375" style="50" customWidth="1"/>
    <col min="1813" max="1813" width="12.109375" style="50" customWidth="1"/>
    <col min="1814" max="1814" width="11" style="50" customWidth="1"/>
    <col min="1815" max="1815" width="10.88671875" style="50" customWidth="1"/>
    <col min="1816" max="1816" width="10.5546875" style="50" customWidth="1"/>
    <col min="1817" max="1817" width="9.88671875" style="50" customWidth="1"/>
    <col min="1818" max="1818" width="10.77734375" style="50" customWidth="1"/>
    <col min="1819" max="1819" width="9.77734375" style="50" customWidth="1"/>
    <col min="1820" max="1820" width="11.21875" style="50" customWidth="1"/>
    <col min="1821" max="1821" width="10.33203125" style="50" customWidth="1"/>
    <col min="1822" max="1822" width="11.88671875" style="50" customWidth="1"/>
    <col min="1823" max="1823" width="8.77734375" style="50"/>
    <col min="1824" max="1824" width="13.44140625" style="50" customWidth="1"/>
    <col min="1825" max="1825" width="10.88671875" style="50" customWidth="1"/>
    <col min="1826" max="1826" width="11.44140625" style="50" customWidth="1"/>
    <col min="1827" max="1827" width="11.77734375" style="50" customWidth="1"/>
    <col min="1828" max="1828" width="11.109375" style="50" customWidth="1"/>
    <col min="1829" max="1829" width="10.88671875" style="50" customWidth="1"/>
    <col min="1830" max="1834" width="8.77734375" style="50"/>
    <col min="1835" max="1835" width="10.21875" style="50" customWidth="1"/>
    <col min="1836" max="1836" width="11.5546875" style="50" customWidth="1"/>
    <col min="1837" max="1837" width="12.109375" style="50" customWidth="1"/>
    <col min="1838" max="1838" width="13.21875" style="50" customWidth="1"/>
    <col min="1839" max="1839" width="14.109375" style="50" customWidth="1"/>
    <col min="1840" max="1840" width="11.77734375" style="50" customWidth="1"/>
    <col min="1841" max="1845" width="8.77734375" style="50"/>
    <col min="1846" max="1846" width="28.77734375" style="50" customWidth="1"/>
    <col min="1847" max="1847" width="11.77734375" style="50" customWidth="1"/>
    <col min="1848" max="1848" width="10" style="50" customWidth="1"/>
    <col min="1849" max="1849" width="10.44140625" style="50" customWidth="1"/>
    <col min="1850" max="1851" width="8.77734375" style="50"/>
    <col min="1852" max="1852" width="9.33203125" style="50" customWidth="1"/>
    <col min="1853" max="1853" width="18.44140625" style="50" customWidth="1"/>
    <col min="1854" max="1854" width="11" style="50" customWidth="1"/>
    <col min="1855" max="1855" width="9.5546875" style="50" customWidth="1"/>
    <col min="1856" max="1856" width="10.6640625" style="50" customWidth="1"/>
    <col min="1857" max="1857" width="9.88671875" style="50" customWidth="1"/>
    <col min="1858" max="1858" width="11.44140625" style="50" customWidth="1"/>
    <col min="1859" max="1859" width="9.88671875" style="50" customWidth="1"/>
    <col min="1860" max="1860" width="10" style="50" customWidth="1"/>
    <col min="1861" max="1861" width="6.77734375" style="50" customWidth="1"/>
    <col min="1862" max="1862" width="12.5546875" style="50" customWidth="1"/>
    <col min="1863" max="1863" width="9.5546875" style="50" customWidth="1"/>
    <col min="1864" max="1864" width="10.33203125" style="50" customWidth="1"/>
    <col min="1865" max="1865" width="7.77734375" style="50" customWidth="1"/>
    <col min="1866" max="1866" width="7.21875" style="50" customWidth="1"/>
    <col min="1867" max="1867" width="17.6640625" style="50" customWidth="1"/>
    <col min="1868" max="1868" width="8.77734375" style="50" customWidth="1"/>
    <col min="1869" max="1869" width="13.109375" style="50" bestFit="1" customWidth="1"/>
    <col min="1870" max="1870" width="13.77734375" style="50" customWidth="1"/>
    <col min="1871" max="1872" width="8.77734375" style="50"/>
    <col min="1873" max="1873" width="9" style="50" bestFit="1" customWidth="1"/>
    <col min="1874" max="1882" width="8.77734375" style="50"/>
    <col min="1883" max="1883" width="13.109375" style="50" customWidth="1"/>
    <col min="1884" max="1884" width="8.77734375" style="50"/>
    <col min="1885" max="1885" width="9.88671875" style="50" customWidth="1"/>
    <col min="1886" max="1889" width="8.77734375" style="50"/>
    <col min="1890" max="1890" width="8.5546875" style="50" customWidth="1"/>
    <col min="1891" max="1891" width="30.33203125" style="50" customWidth="1"/>
    <col min="1892" max="1892" width="9" style="50" bestFit="1" customWidth="1"/>
    <col min="1893" max="1893" width="8.77734375" style="50"/>
    <col min="1894" max="1894" width="5.88671875" style="50" customWidth="1"/>
    <col min="1895" max="1895" width="6.88671875" style="50" customWidth="1"/>
    <col min="1896" max="1896" width="23.88671875" style="50" customWidth="1"/>
    <col min="1897" max="1903" width="8.77734375" style="50"/>
    <col min="1904" max="1904" width="9" style="50" bestFit="1" customWidth="1"/>
    <col min="1905" max="1906" width="8.77734375" style="50"/>
    <col min="1907" max="1907" width="32.88671875" style="50" customWidth="1"/>
    <col min="1908" max="1908" width="16.6640625" style="50" customWidth="1"/>
    <col min="1909" max="1909" width="10.21875" style="50" customWidth="1"/>
    <col min="1910" max="1910" width="12.44140625" style="50" customWidth="1"/>
    <col min="1911" max="1911" width="10" style="50" bestFit="1" customWidth="1"/>
    <col min="1912" max="1912" width="8.77734375" style="50"/>
    <col min="1913" max="1913" width="9" style="50" bestFit="1" customWidth="1"/>
    <col min="1914" max="1915" width="8.77734375" style="50"/>
    <col min="1916" max="1916" width="11.6640625" style="50" customWidth="1"/>
    <col min="1917" max="1917" width="8.77734375" style="50"/>
    <col min="1918" max="1918" width="28.77734375" style="50" customWidth="1"/>
    <col min="1919" max="1919" width="12.33203125" style="50" customWidth="1"/>
    <col min="1920" max="1920" width="11.21875" style="50" customWidth="1"/>
    <col min="1921" max="2048" width="8.77734375" style="50"/>
    <col min="2049" max="2049" width="5.6640625" style="50" customWidth="1"/>
    <col min="2050" max="2050" width="26.5546875" style="50" customWidth="1"/>
    <col min="2051" max="2051" width="10.5546875" style="50" customWidth="1"/>
    <col min="2052" max="2052" width="8.88671875" style="50" customWidth="1"/>
    <col min="2053" max="2053" width="8" style="50" customWidth="1"/>
    <col min="2054" max="2054" width="10.88671875" style="50" customWidth="1"/>
    <col min="2055" max="2055" width="11.77734375" style="50" customWidth="1"/>
    <col min="2056" max="2056" width="10.21875" style="50" customWidth="1"/>
    <col min="2057" max="2057" width="12" style="50" customWidth="1"/>
    <col min="2058" max="2058" width="10.21875" style="50" customWidth="1"/>
    <col min="2059" max="2059" width="12" style="50" customWidth="1"/>
    <col min="2060" max="2060" width="12.88671875" style="50" customWidth="1"/>
    <col min="2061" max="2061" width="12.5546875" style="50" customWidth="1"/>
    <col min="2062" max="2062" width="8.21875" style="50" customWidth="1"/>
    <col min="2063" max="2063" width="9.88671875" style="50" customWidth="1"/>
    <col min="2064" max="2064" width="11.33203125" style="50" customWidth="1"/>
    <col min="2065" max="2065" width="11.5546875" style="50" customWidth="1"/>
    <col min="2066" max="2066" width="10.44140625" style="50" customWidth="1"/>
    <col min="2067" max="2067" width="11.6640625" style="50" customWidth="1"/>
    <col min="2068" max="2068" width="11.77734375" style="50" customWidth="1"/>
    <col min="2069" max="2069" width="12.109375" style="50" customWidth="1"/>
    <col min="2070" max="2070" width="11" style="50" customWidth="1"/>
    <col min="2071" max="2071" width="10.88671875" style="50" customWidth="1"/>
    <col min="2072" max="2072" width="10.5546875" style="50" customWidth="1"/>
    <col min="2073" max="2073" width="9.88671875" style="50" customWidth="1"/>
    <col min="2074" max="2074" width="10.77734375" style="50" customWidth="1"/>
    <col min="2075" max="2075" width="9.77734375" style="50" customWidth="1"/>
    <col min="2076" max="2076" width="11.21875" style="50" customWidth="1"/>
    <col min="2077" max="2077" width="10.33203125" style="50" customWidth="1"/>
    <col min="2078" max="2078" width="11.88671875" style="50" customWidth="1"/>
    <col min="2079" max="2079" width="8.77734375" style="50"/>
    <col min="2080" max="2080" width="13.44140625" style="50" customWidth="1"/>
    <col min="2081" max="2081" width="10.88671875" style="50" customWidth="1"/>
    <col min="2082" max="2082" width="11.44140625" style="50" customWidth="1"/>
    <col min="2083" max="2083" width="11.77734375" style="50" customWidth="1"/>
    <col min="2084" max="2084" width="11.109375" style="50" customWidth="1"/>
    <col min="2085" max="2085" width="10.88671875" style="50" customWidth="1"/>
    <col min="2086" max="2090" width="8.77734375" style="50"/>
    <col min="2091" max="2091" width="10.21875" style="50" customWidth="1"/>
    <col min="2092" max="2092" width="11.5546875" style="50" customWidth="1"/>
    <col min="2093" max="2093" width="12.109375" style="50" customWidth="1"/>
    <col min="2094" max="2094" width="13.21875" style="50" customWidth="1"/>
    <col min="2095" max="2095" width="14.109375" style="50" customWidth="1"/>
    <col min="2096" max="2096" width="11.77734375" style="50" customWidth="1"/>
    <col min="2097" max="2101" width="8.77734375" style="50"/>
    <col min="2102" max="2102" width="28.77734375" style="50" customWidth="1"/>
    <col min="2103" max="2103" width="11.77734375" style="50" customWidth="1"/>
    <col min="2104" max="2104" width="10" style="50" customWidth="1"/>
    <col min="2105" max="2105" width="10.44140625" style="50" customWidth="1"/>
    <col min="2106" max="2107" width="8.77734375" style="50"/>
    <col min="2108" max="2108" width="9.33203125" style="50" customWidth="1"/>
    <col min="2109" max="2109" width="18.44140625" style="50" customWidth="1"/>
    <col min="2110" max="2110" width="11" style="50" customWidth="1"/>
    <col min="2111" max="2111" width="9.5546875" style="50" customWidth="1"/>
    <col min="2112" max="2112" width="10.6640625" style="50" customWidth="1"/>
    <col min="2113" max="2113" width="9.88671875" style="50" customWidth="1"/>
    <col min="2114" max="2114" width="11.44140625" style="50" customWidth="1"/>
    <col min="2115" max="2115" width="9.88671875" style="50" customWidth="1"/>
    <col min="2116" max="2116" width="10" style="50" customWidth="1"/>
    <col min="2117" max="2117" width="6.77734375" style="50" customWidth="1"/>
    <col min="2118" max="2118" width="12.5546875" style="50" customWidth="1"/>
    <col min="2119" max="2119" width="9.5546875" style="50" customWidth="1"/>
    <col min="2120" max="2120" width="10.33203125" style="50" customWidth="1"/>
    <col min="2121" max="2121" width="7.77734375" style="50" customWidth="1"/>
    <col min="2122" max="2122" width="7.21875" style="50" customWidth="1"/>
    <col min="2123" max="2123" width="17.6640625" style="50" customWidth="1"/>
    <col min="2124" max="2124" width="8.77734375" style="50" customWidth="1"/>
    <col min="2125" max="2125" width="13.109375" style="50" bestFit="1" customWidth="1"/>
    <col min="2126" max="2126" width="13.77734375" style="50" customWidth="1"/>
    <col min="2127" max="2128" width="8.77734375" style="50"/>
    <col min="2129" max="2129" width="9" style="50" bestFit="1" customWidth="1"/>
    <col min="2130" max="2138" width="8.77734375" style="50"/>
    <col min="2139" max="2139" width="13.109375" style="50" customWidth="1"/>
    <col min="2140" max="2140" width="8.77734375" style="50"/>
    <col min="2141" max="2141" width="9.88671875" style="50" customWidth="1"/>
    <col min="2142" max="2145" width="8.77734375" style="50"/>
    <col min="2146" max="2146" width="8.5546875" style="50" customWidth="1"/>
    <col min="2147" max="2147" width="30.33203125" style="50" customWidth="1"/>
    <col min="2148" max="2148" width="9" style="50" bestFit="1" customWidth="1"/>
    <col min="2149" max="2149" width="8.77734375" style="50"/>
    <col min="2150" max="2150" width="5.88671875" style="50" customWidth="1"/>
    <col min="2151" max="2151" width="6.88671875" style="50" customWidth="1"/>
    <col min="2152" max="2152" width="23.88671875" style="50" customWidth="1"/>
    <col min="2153" max="2159" width="8.77734375" style="50"/>
    <col min="2160" max="2160" width="9" style="50" bestFit="1" customWidth="1"/>
    <col min="2161" max="2162" width="8.77734375" style="50"/>
    <col min="2163" max="2163" width="32.88671875" style="50" customWidth="1"/>
    <col min="2164" max="2164" width="16.6640625" style="50" customWidth="1"/>
    <col min="2165" max="2165" width="10.21875" style="50" customWidth="1"/>
    <col min="2166" max="2166" width="12.44140625" style="50" customWidth="1"/>
    <col min="2167" max="2167" width="10" style="50" bestFit="1" customWidth="1"/>
    <col min="2168" max="2168" width="8.77734375" style="50"/>
    <col min="2169" max="2169" width="9" style="50" bestFit="1" customWidth="1"/>
    <col min="2170" max="2171" width="8.77734375" style="50"/>
    <col min="2172" max="2172" width="11.6640625" style="50" customWidth="1"/>
    <col min="2173" max="2173" width="8.77734375" style="50"/>
    <col min="2174" max="2174" width="28.77734375" style="50" customWidth="1"/>
    <col min="2175" max="2175" width="12.33203125" style="50" customWidth="1"/>
    <col min="2176" max="2176" width="11.21875" style="50" customWidth="1"/>
    <col min="2177" max="2304" width="8.77734375" style="50"/>
    <col min="2305" max="2305" width="5.6640625" style="50" customWidth="1"/>
    <col min="2306" max="2306" width="26.5546875" style="50" customWidth="1"/>
    <col min="2307" max="2307" width="10.5546875" style="50" customWidth="1"/>
    <col min="2308" max="2308" width="8.88671875" style="50" customWidth="1"/>
    <col min="2309" max="2309" width="8" style="50" customWidth="1"/>
    <col min="2310" max="2310" width="10.88671875" style="50" customWidth="1"/>
    <col min="2311" max="2311" width="11.77734375" style="50" customWidth="1"/>
    <col min="2312" max="2312" width="10.21875" style="50" customWidth="1"/>
    <col min="2313" max="2313" width="12" style="50" customWidth="1"/>
    <col min="2314" max="2314" width="10.21875" style="50" customWidth="1"/>
    <col min="2315" max="2315" width="12" style="50" customWidth="1"/>
    <col min="2316" max="2316" width="12.88671875" style="50" customWidth="1"/>
    <col min="2317" max="2317" width="12.5546875" style="50" customWidth="1"/>
    <col min="2318" max="2318" width="8.21875" style="50" customWidth="1"/>
    <col min="2319" max="2319" width="9.88671875" style="50" customWidth="1"/>
    <col min="2320" max="2320" width="11.33203125" style="50" customWidth="1"/>
    <col min="2321" max="2321" width="11.5546875" style="50" customWidth="1"/>
    <col min="2322" max="2322" width="10.44140625" style="50" customWidth="1"/>
    <col min="2323" max="2323" width="11.6640625" style="50" customWidth="1"/>
    <col min="2324" max="2324" width="11.77734375" style="50" customWidth="1"/>
    <col min="2325" max="2325" width="12.109375" style="50" customWidth="1"/>
    <col min="2326" max="2326" width="11" style="50" customWidth="1"/>
    <col min="2327" max="2327" width="10.88671875" style="50" customWidth="1"/>
    <col min="2328" max="2328" width="10.5546875" style="50" customWidth="1"/>
    <col min="2329" max="2329" width="9.88671875" style="50" customWidth="1"/>
    <col min="2330" max="2330" width="10.77734375" style="50" customWidth="1"/>
    <col min="2331" max="2331" width="9.77734375" style="50" customWidth="1"/>
    <col min="2332" max="2332" width="11.21875" style="50" customWidth="1"/>
    <col min="2333" max="2333" width="10.33203125" style="50" customWidth="1"/>
    <col min="2334" max="2334" width="11.88671875" style="50" customWidth="1"/>
    <col min="2335" max="2335" width="8.77734375" style="50"/>
    <col min="2336" max="2336" width="13.44140625" style="50" customWidth="1"/>
    <col min="2337" max="2337" width="10.88671875" style="50" customWidth="1"/>
    <col min="2338" max="2338" width="11.44140625" style="50" customWidth="1"/>
    <col min="2339" max="2339" width="11.77734375" style="50" customWidth="1"/>
    <col min="2340" max="2340" width="11.109375" style="50" customWidth="1"/>
    <col min="2341" max="2341" width="10.88671875" style="50" customWidth="1"/>
    <col min="2342" max="2346" width="8.77734375" style="50"/>
    <col min="2347" max="2347" width="10.21875" style="50" customWidth="1"/>
    <col min="2348" max="2348" width="11.5546875" style="50" customWidth="1"/>
    <col min="2349" max="2349" width="12.109375" style="50" customWidth="1"/>
    <col min="2350" max="2350" width="13.21875" style="50" customWidth="1"/>
    <col min="2351" max="2351" width="14.109375" style="50" customWidth="1"/>
    <col min="2352" max="2352" width="11.77734375" style="50" customWidth="1"/>
    <col min="2353" max="2357" width="8.77734375" style="50"/>
    <col min="2358" max="2358" width="28.77734375" style="50" customWidth="1"/>
    <col min="2359" max="2359" width="11.77734375" style="50" customWidth="1"/>
    <col min="2360" max="2360" width="10" style="50" customWidth="1"/>
    <col min="2361" max="2361" width="10.44140625" style="50" customWidth="1"/>
    <col min="2362" max="2363" width="8.77734375" style="50"/>
    <col min="2364" max="2364" width="9.33203125" style="50" customWidth="1"/>
    <col min="2365" max="2365" width="18.44140625" style="50" customWidth="1"/>
    <col min="2366" max="2366" width="11" style="50" customWidth="1"/>
    <col min="2367" max="2367" width="9.5546875" style="50" customWidth="1"/>
    <col min="2368" max="2368" width="10.6640625" style="50" customWidth="1"/>
    <col min="2369" max="2369" width="9.88671875" style="50" customWidth="1"/>
    <col min="2370" max="2370" width="11.44140625" style="50" customWidth="1"/>
    <col min="2371" max="2371" width="9.88671875" style="50" customWidth="1"/>
    <col min="2372" max="2372" width="10" style="50" customWidth="1"/>
    <col min="2373" max="2373" width="6.77734375" style="50" customWidth="1"/>
    <col min="2374" max="2374" width="12.5546875" style="50" customWidth="1"/>
    <col min="2375" max="2375" width="9.5546875" style="50" customWidth="1"/>
    <col min="2376" max="2376" width="10.33203125" style="50" customWidth="1"/>
    <col min="2377" max="2377" width="7.77734375" style="50" customWidth="1"/>
    <col min="2378" max="2378" width="7.21875" style="50" customWidth="1"/>
    <col min="2379" max="2379" width="17.6640625" style="50" customWidth="1"/>
    <col min="2380" max="2380" width="8.77734375" style="50" customWidth="1"/>
    <col min="2381" max="2381" width="13.109375" style="50" bestFit="1" customWidth="1"/>
    <col min="2382" max="2382" width="13.77734375" style="50" customWidth="1"/>
    <col min="2383" max="2384" width="8.77734375" style="50"/>
    <col min="2385" max="2385" width="9" style="50" bestFit="1" customWidth="1"/>
    <col min="2386" max="2394" width="8.77734375" style="50"/>
    <col min="2395" max="2395" width="13.109375" style="50" customWidth="1"/>
    <col min="2396" max="2396" width="8.77734375" style="50"/>
    <col min="2397" max="2397" width="9.88671875" style="50" customWidth="1"/>
    <col min="2398" max="2401" width="8.77734375" style="50"/>
    <col min="2402" max="2402" width="8.5546875" style="50" customWidth="1"/>
    <col min="2403" max="2403" width="30.33203125" style="50" customWidth="1"/>
    <col min="2404" max="2404" width="9" style="50" bestFit="1" customWidth="1"/>
    <col min="2405" max="2405" width="8.77734375" style="50"/>
    <col min="2406" max="2406" width="5.88671875" style="50" customWidth="1"/>
    <col min="2407" max="2407" width="6.88671875" style="50" customWidth="1"/>
    <col min="2408" max="2408" width="23.88671875" style="50" customWidth="1"/>
    <col min="2409" max="2415" width="8.77734375" style="50"/>
    <col min="2416" max="2416" width="9" style="50" bestFit="1" customWidth="1"/>
    <col min="2417" max="2418" width="8.77734375" style="50"/>
    <col min="2419" max="2419" width="32.88671875" style="50" customWidth="1"/>
    <col min="2420" max="2420" width="16.6640625" style="50" customWidth="1"/>
    <col min="2421" max="2421" width="10.21875" style="50" customWidth="1"/>
    <col min="2422" max="2422" width="12.44140625" style="50" customWidth="1"/>
    <col min="2423" max="2423" width="10" style="50" bestFit="1" customWidth="1"/>
    <col min="2424" max="2424" width="8.77734375" style="50"/>
    <col min="2425" max="2425" width="9" style="50" bestFit="1" customWidth="1"/>
    <col min="2426" max="2427" width="8.77734375" style="50"/>
    <col min="2428" max="2428" width="11.6640625" style="50" customWidth="1"/>
    <col min="2429" max="2429" width="8.77734375" style="50"/>
    <col min="2430" max="2430" width="28.77734375" style="50" customWidth="1"/>
    <col min="2431" max="2431" width="12.33203125" style="50" customWidth="1"/>
    <col min="2432" max="2432" width="11.21875" style="50" customWidth="1"/>
    <col min="2433" max="2560" width="8.77734375" style="50"/>
    <col min="2561" max="2561" width="5.6640625" style="50" customWidth="1"/>
    <col min="2562" max="2562" width="26.5546875" style="50" customWidth="1"/>
    <col min="2563" max="2563" width="10.5546875" style="50" customWidth="1"/>
    <col min="2564" max="2564" width="8.88671875" style="50" customWidth="1"/>
    <col min="2565" max="2565" width="8" style="50" customWidth="1"/>
    <col min="2566" max="2566" width="10.88671875" style="50" customWidth="1"/>
    <col min="2567" max="2567" width="11.77734375" style="50" customWidth="1"/>
    <col min="2568" max="2568" width="10.21875" style="50" customWidth="1"/>
    <col min="2569" max="2569" width="12" style="50" customWidth="1"/>
    <col min="2570" max="2570" width="10.21875" style="50" customWidth="1"/>
    <col min="2571" max="2571" width="12" style="50" customWidth="1"/>
    <col min="2572" max="2572" width="12.88671875" style="50" customWidth="1"/>
    <col min="2573" max="2573" width="12.5546875" style="50" customWidth="1"/>
    <col min="2574" max="2574" width="8.21875" style="50" customWidth="1"/>
    <col min="2575" max="2575" width="9.88671875" style="50" customWidth="1"/>
    <col min="2576" max="2576" width="11.33203125" style="50" customWidth="1"/>
    <col min="2577" max="2577" width="11.5546875" style="50" customWidth="1"/>
    <col min="2578" max="2578" width="10.44140625" style="50" customWidth="1"/>
    <col min="2579" max="2579" width="11.6640625" style="50" customWidth="1"/>
    <col min="2580" max="2580" width="11.77734375" style="50" customWidth="1"/>
    <col min="2581" max="2581" width="12.109375" style="50" customWidth="1"/>
    <col min="2582" max="2582" width="11" style="50" customWidth="1"/>
    <col min="2583" max="2583" width="10.88671875" style="50" customWidth="1"/>
    <col min="2584" max="2584" width="10.5546875" style="50" customWidth="1"/>
    <col min="2585" max="2585" width="9.88671875" style="50" customWidth="1"/>
    <col min="2586" max="2586" width="10.77734375" style="50" customWidth="1"/>
    <col min="2587" max="2587" width="9.77734375" style="50" customWidth="1"/>
    <col min="2588" max="2588" width="11.21875" style="50" customWidth="1"/>
    <col min="2589" max="2589" width="10.33203125" style="50" customWidth="1"/>
    <col min="2590" max="2590" width="11.88671875" style="50" customWidth="1"/>
    <col min="2591" max="2591" width="8.77734375" style="50"/>
    <col min="2592" max="2592" width="13.44140625" style="50" customWidth="1"/>
    <col min="2593" max="2593" width="10.88671875" style="50" customWidth="1"/>
    <col min="2594" max="2594" width="11.44140625" style="50" customWidth="1"/>
    <col min="2595" max="2595" width="11.77734375" style="50" customWidth="1"/>
    <col min="2596" max="2596" width="11.109375" style="50" customWidth="1"/>
    <col min="2597" max="2597" width="10.88671875" style="50" customWidth="1"/>
    <col min="2598" max="2602" width="8.77734375" style="50"/>
    <col min="2603" max="2603" width="10.21875" style="50" customWidth="1"/>
    <col min="2604" max="2604" width="11.5546875" style="50" customWidth="1"/>
    <col min="2605" max="2605" width="12.109375" style="50" customWidth="1"/>
    <col min="2606" max="2606" width="13.21875" style="50" customWidth="1"/>
    <col min="2607" max="2607" width="14.109375" style="50" customWidth="1"/>
    <col min="2608" max="2608" width="11.77734375" style="50" customWidth="1"/>
    <col min="2609" max="2613" width="8.77734375" style="50"/>
    <col min="2614" max="2614" width="28.77734375" style="50" customWidth="1"/>
    <col min="2615" max="2615" width="11.77734375" style="50" customWidth="1"/>
    <col min="2616" max="2616" width="10" style="50" customWidth="1"/>
    <col min="2617" max="2617" width="10.44140625" style="50" customWidth="1"/>
    <col min="2618" max="2619" width="8.77734375" style="50"/>
    <col min="2620" max="2620" width="9.33203125" style="50" customWidth="1"/>
    <col min="2621" max="2621" width="18.44140625" style="50" customWidth="1"/>
    <col min="2622" max="2622" width="11" style="50" customWidth="1"/>
    <col min="2623" max="2623" width="9.5546875" style="50" customWidth="1"/>
    <col min="2624" max="2624" width="10.6640625" style="50" customWidth="1"/>
    <col min="2625" max="2625" width="9.88671875" style="50" customWidth="1"/>
    <col min="2626" max="2626" width="11.44140625" style="50" customWidth="1"/>
    <col min="2627" max="2627" width="9.88671875" style="50" customWidth="1"/>
    <col min="2628" max="2628" width="10" style="50" customWidth="1"/>
    <col min="2629" max="2629" width="6.77734375" style="50" customWidth="1"/>
    <col min="2630" max="2630" width="12.5546875" style="50" customWidth="1"/>
    <col min="2631" max="2631" width="9.5546875" style="50" customWidth="1"/>
    <col min="2632" max="2632" width="10.33203125" style="50" customWidth="1"/>
    <col min="2633" max="2633" width="7.77734375" style="50" customWidth="1"/>
    <col min="2634" max="2634" width="7.21875" style="50" customWidth="1"/>
    <col min="2635" max="2635" width="17.6640625" style="50" customWidth="1"/>
    <col min="2636" max="2636" width="8.77734375" style="50" customWidth="1"/>
    <col min="2637" max="2637" width="13.109375" style="50" bestFit="1" customWidth="1"/>
    <col min="2638" max="2638" width="13.77734375" style="50" customWidth="1"/>
    <col min="2639" max="2640" width="8.77734375" style="50"/>
    <col min="2641" max="2641" width="9" style="50" bestFit="1" customWidth="1"/>
    <col min="2642" max="2650" width="8.77734375" style="50"/>
    <col min="2651" max="2651" width="13.109375" style="50" customWidth="1"/>
    <col min="2652" max="2652" width="8.77734375" style="50"/>
    <col min="2653" max="2653" width="9.88671875" style="50" customWidth="1"/>
    <col min="2654" max="2657" width="8.77734375" style="50"/>
    <col min="2658" max="2658" width="8.5546875" style="50" customWidth="1"/>
    <col min="2659" max="2659" width="30.33203125" style="50" customWidth="1"/>
    <col min="2660" max="2660" width="9" style="50" bestFit="1" customWidth="1"/>
    <col min="2661" max="2661" width="8.77734375" style="50"/>
    <col min="2662" max="2662" width="5.88671875" style="50" customWidth="1"/>
    <col min="2663" max="2663" width="6.88671875" style="50" customWidth="1"/>
    <col min="2664" max="2664" width="23.88671875" style="50" customWidth="1"/>
    <col min="2665" max="2671" width="8.77734375" style="50"/>
    <col min="2672" max="2672" width="9" style="50" bestFit="1" customWidth="1"/>
    <col min="2673" max="2674" width="8.77734375" style="50"/>
    <col min="2675" max="2675" width="32.88671875" style="50" customWidth="1"/>
    <col min="2676" max="2676" width="16.6640625" style="50" customWidth="1"/>
    <col min="2677" max="2677" width="10.21875" style="50" customWidth="1"/>
    <col min="2678" max="2678" width="12.44140625" style="50" customWidth="1"/>
    <col min="2679" max="2679" width="10" style="50" bestFit="1" customWidth="1"/>
    <col min="2680" max="2680" width="8.77734375" style="50"/>
    <col min="2681" max="2681" width="9" style="50" bestFit="1" customWidth="1"/>
    <col min="2682" max="2683" width="8.77734375" style="50"/>
    <col min="2684" max="2684" width="11.6640625" style="50" customWidth="1"/>
    <col min="2685" max="2685" width="8.77734375" style="50"/>
    <col min="2686" max="2686" width="28.77734375" style="50" customWidth="1"/>
    <col min="2687" max="2687" width="12.33203125" style="50" customWidth="1"/>
    <col min="2688" max="2688" width="11.21875" style="50" customWidth="1"/>
    <col min="2689" max="2816" width="8.77734375" style="50"/>
    <col min="2817" max="2817" width="5.6640625" style="50" customWidth="1"/>
    <col min="2818" max="2818" width="26.5546875" style="50" customWidth="1"/>
    <col min="2819" max="2819" width="10.5546875" style="50" customWidth="1"/>
    <col min="2820" max="2820" width="8.88671875" style="50" customWidth="1"/>
    <col min="2821" max="2821" width="8" style="50" customWidth="1"/>
    <col min="2822" max="2822" width="10.88671875" style="50" customWidth="1"/>
    <col min="2823" max="2823" width="11.77734375" style="50" customWidth="1"/>
    <col min="2824" max="2824" width="10.21875" style="50" customWidth="1"/>
    <col min="2825" max="2825" width="12" style="50" customWidth="1"/>
    <col min="2826" max="2826" width="10.21875" style="50" customWidth="1"/>
    <col min="2827" max="2827" width="12" style="50" customWidth="1"/>
    <col min="2828" max="2828" width="12.88671875" style="50" customWidth="1"/>
    <col min="2829" max="2829" width="12.5546875" style="50" customWidth="1"/>
    <col min="2830" max="2830" width="8.21875" style="50" customWidth="1"/>
    <col min="2831" max="2831" width="9.88671875" style="50" customWidth="1"/>
    <col min="2832" max="2832" width="11.33203125" style="50" customWidth="1"/>
    <col min="2833" max="2833" width="11.5546875" style="50" customWidth="1"/>
    <col min="2834" max="2834" width="10.44140625" style="50" customWidth="1"/>
    <col min="2835" max="2835" width="11.6640625" style="50" customWidth="1"/>
    <col min="2836" max="2836" width="11.77734375" style="50" customWidth="1"/>
    <col min="2837" max="2837" width="12.109375" style="50" customWidth="1"/>
    <col min="2838" max="2838" width="11" style="50" customWidth="1"/>
    <col min="2839" max="2839" width="10.88671875" style="50" customWidth="1"/>
    <col min="2840" max="2840" width="10.5546875" style="50" customWidth="1"/>
    <col min="2841" max="2841" width="9.88671875" style="50" customWidth="1"/>
    <col min="2842" max="2842" width="10.77734375" style="50" customWidth="1"/>
    <col min="2843" max="2843" width="9.77734375" style="50" customWidth="1"/>
    <col min="2844" max="2844" width="11.21875" style="50" customWidth="1"/>
    <col min="2845" max="2845" width="10.33203125" style="50" customWidth="1"/>
    <col min="2846" max="2846" width="11.88671875" style="50" customWidth="1"/>
    <col min="2847" max="2847" width="8.77734375" style="50"/>
    <col min="2848" max="2848" width="13.44140625" style="50" customWidth="1"/>
    <col min="2849" max="2849" width="10.88671875" style="50" customWidth="1"/>
    <col min="2850" max="2850" width="11.44140625" style="50" customWidth="1"/>
    <col min="2851" max="2851" width="11.77734375" style="50" customWidth="1"/>
    <col min="2852" max="2852" width="11.109375" style="50" customWidth="1"/>
    <col min="2853" max="2853" width="10.88671875" style="50" customWidth="1"/>
    <col min="2854" max="2858" width="8.77734375" style="50"/>
    <col min="2859" max="2859" width="10.21875" style="50" customWidth="1"/>
    <col min="2860" max="2860" width="11.5546875" style="50" customWidth="1"/>
    <col min="2861" max="2861" width="12.109375" style="50" customWidth="1"/>
    <col min="2862" max="2862" width="13.21875" style="50" customWidth="1"/>
    <col min="2863" max="2863" width="14.109375" style="50" customWidth="1"/>
    <col min="2864" max="2864" width="11.77734375" style="50" customWidth="1"/>
    <col min="2865" max="2869" width="8.77734375" style="50"/>
    <col min="2870" max="2870" width="28.77734375" style="50" customWidth="1"/>
    <col min="2871" max="2871" width="11.77734375" style="50" customWidth="1"/>
    <col min="2872" max="2872" width="10" style="50" customWidth="1"/>
    <col min="2873" max="2873" width="10.44140625" style="50" customWidth="1"/>
    <col min="2874" max="2875" width="8.77734375" style="50"/>
    <col min="2876" max="2876" width="9.33203125" style="50" customWidth="1"/>
    <col min="2877" max="2877" width="18.44140625" style="50" customWidth="1"/>
    <col min="2878" max="2878" width="11" style="50" customWidth="1"/>
    <col min="2879" max="2879" width="9.5546875" style="50" customWidth="1"/>
    <col min="2880" max="2880" width="10.6640625" style="50" customWidth="1"/>
    <col min="2881" max="2881" width="9.88671875" style="50" customWidth="1"/>
    <col min="2882" max="2882" width="11.44140625" style="50" customWidth="1"/>
    <col min="2883" max="2883" width="9.88671875" style="50" customWidth="1"/>
    <col min="2884" max="2884" width="10" style="50" customWidth="1"/>
    <col min="2885" max="2885" width="6.77734375" style="50" customWidth="1"/>
    <col min="2886" max="2886" width="12.5546875" style="50" customWidth="1"/>
    <col min="2887" max="2887" width="9.5546875" style="50" customWidth="1"/>
    <col min="2888" max="2888" width="10.33203125" style="50" customWidth="1"/>
    <col min="2889" max="2889" width="7.77734375" style="50" customWidth="1"/>
    <col min="2890" max="2890" width="7.21875" style="50" customWidth="1"/>
    <col min="2891" max="2891" width="17.6640625" style="50" customWidth="1"/>
    <col min="2892" max="2892" width="8.77734375" style="50" customWidth="1"/>
    <col min="2893" max="2893" width="13.109375" style="50" bestFit="1" customWidth="1"/>
    <col min="2894" max="2894" width="13.77734375" style="50" customWidth="1"/>
    <col min="2895" max="2896" width="8.77734375" style="50"/>
    <col min="2897" max="2897" width="9" style="50" bestFit="1" customWidth="1"/>
    <col min="2898" max="2906" width="8.77734375" style="50"/>
    <col min="2907" max="2907" width="13.109375" style="50" customWidth="1"/>
    <col min="2908" max="2908" width="8.77734375" style="50"/>
    <col min="2909" max="2909" width="9.88671875" style="50" customWidth="1"/>
    <col min="2910" max="2913" width="8.77734375" style="50"/>
    <col min="2914" max="2914" width="8.5546875" style="50" customWidth="1"/>
    <col min="2915" max="2915" width="30.33203125" style="50" customWidth="1"/>
    <col min="2916" max="2916" width="9" style="50" bestFit="1" customWidth="1"/>
    <col min="2917" max="2917" width="8.77734375" style="50"/>
    <col min="2918" max="2918" width="5.88671875" style="50" customWidth="1"/>
    <col min="2919" max="2919" width="6.88671875" style="50" customWidth="1"/>
    <col min="2920" max="2920" width="23.88671875" style="50" customWidth="1"/>
    <col min="2921" max="2927" width="8.77734375" style="50"/>
    <col min="2928" max="2928" width="9" style="50" bestFit="1" customWidth="1"/>
    <col min="2929" max="2930" width="8.77734375" style="50"/>
    <col min="2931" max="2931" width="32.88671875" style="50" customWidth="1"/>
    <col min="2932" max="2932" width="16.6640625" style="50" customWidth="1"/>
    <col min="2933" max="2933" width="10.21875" style="50" customWidth="1"/>
    <col min="2934" max="2934" width="12.44140625" style="50" customWidth="1"/>
    <col min="2935" max="2935" width="10" style="50" bestFit="1" customWidth="1"/>
    <col min="2936" max="2936" width="8.77734375" style="50"/>
    <col min="2937" max="2937" width="9" style="50" bestFit="1" customWidth="1"/>
    <col min="2938" max="2939" width="8.77734375" style="50"/>
    <col min="2940" max="2940" width="11.6640625" style="50" customWidth="1"/>
    <col min="2941" max="2941" width="8.77734375" style="50"/>
    <col min="2942" max="2942" width="28.77734375" style="50" customWidth="1"/>
    <col min="2943" max="2943" width="12.33203125" style="50" customWidth="1"/>
    <col min="2944" max="2944" width="11.21875" style="50" customWidth="1"/>
    <col min="2945" max="3072" width="8.77734375" style="50"/>
    <col min="3073" max="3073" width="5.6640625" style="50" customWidth="1"/>
    <col min="3074" max="3074" width="26.5546875" style="50" customWidth="1"/>
    <col min="3075" max="3075" width="10.5546875" style="50" customWidth="1"/>
    <col min="3076" max="3076" width="8.88671875" style="50" customWidth="1"/>
    <col min="3077" max="3077" width="8" style="50" customWidth="1"/>
    <col min="3078" max="3078" width="10.88671875" style="50" customWidth="1"/>
    <col min="3079" max="3079" width="11.77734375" style="50" customWidth="1"/>
    <col min="3080" max="3080" width="10.21875" style="50" customWidth="1"/>
    <col min="3081" max="3081" width="12" style="50" customWidth="1"/>
    <col min="3082" max="3082" width="10.21875" style="50" customWidth="1"/>
    <col min="3083" max="3083" width="12" style="50" customWidth="1"/>
    <col min="3084" max="3084" width="12.88671875" style="50" customWidth="1"/>
    <col min="3085" max="3085" width="12.5546875" style="50" customWidth="1"/>
    <col min="3086" max="3086" width="8.21875" style="50" customWidth="1"/>
    <col min="3087" max="3087" width="9.88671875" style="50" customWidth="1"/>
    <col min="3088" max="3088" width="11.33203125" style="50" customWidth="1"/>
    <col min="3089" max="3089" width="11.5546875" style="50" customWidth="1"/>
    <col min="3090" max="3090" width="10.44140625" style="50" customWidth="1"/>
    <col min="3091" max="3091" width="11.6640625" style="50" customWidth="1"/>
    <col min="3092" max="3092" width="11.77734375" style="50" customWidth="1"/>
    <col min="3093" max="3093" width="12.109375" style="50" customWidth="1"/>
    <col min="3094" max="3094" width="11" style="50" customWidth="1"/>
    <col min="3095" max="3095" width="10.88671875" style="50" customWidth="1"/>
    <col min="3096" max="3096" width="10.5546875" style="50" customWidth="1"/>
    <col min="3097" max="3097" width="9.88671875" style="50" customWidth="1"/>
    <col min="3098" max="3098" width="10.77734375" style="50" customWidth="1"/>
    <col min="3099" max="3099" width="9.77734375" style="50" customWidth="1"/>
    <col min="3100" max="3100" width="11.21875" style="50" customWidth="1"/>
    <col min="3101" max="3101" width="10.33203125" style="50" customWidth="1"/>
    <col min="3102" max="3102" width="11.88671875" style="50" customWidth="1"/>
    <col min="3103" max="3103" width="8.77734375" style="50"/>
    <col min="3104" max="3104" width="13.44140625" style="50" customWidth="1"/>
    <col min="3105" max="3105" width="10.88671875" style="50" customWidth="1"/>
    <col min="3106" max="3106" width="11.44140625" style="50" customWidth="1"/>
    <col min="3107" max="3107" width="11.77734375" style="50" customWidth="1"/>
    <col min="3108" max="3108" width="11.109375" style="50" customWidth="1"/>
    <col min="3109" max="3109" width="10.88671875" style="50" customWidth="1"/>
    <col min="3110" max="3114" width="8.77734375" style="50"/>
    <col min="3115" max="3115" width="10.21875" style="50" customWidth="1"/>
    <col min="3116" max="3116" width="11.5546875" style="50" customWidth="1"/>
    <col min="3117" max="3117" width="12.109375" style="50" customWidth="1"/>
    <col min="3118" max="3118" width="13.21875" style="50" customWidth="1"/>
    <col min="3119" max="3119" width="14.109375" style="50" customWidth="1"/>
    <col min="3120" max="3120" width="11.77734375" style="50" customWidth="1"/>
    <col min="3121" max="3125" width="8.77734375" style="50"/>
    <col min="3126" max="3126" width="28.77734375" style="50" customWidth="1"/>
    <col min="3127" max="3127" width="11.77734375" style="50" customWidth="1"/>
    <col min="3128" max="3128" width="10" style="50" customWidth="1"/>
    <col min="3129" max="3129" width="10.44140625" style="50" customWidth="1"/>
    <col min="3130" max="3131" width="8.77734375" style="50"/>
    <col min="3132" max="3132" width="9.33203125" style="50" customWidth="1"/>
    <col min="3133" max="3133" width="18.44140625" style="50" customWidth="1"/>
    <col min="3134" max="3134" width="11" style="50" customWidth="1"/>
    <col min="3135" max="3135" width="9.5546875" style="50" customWidth="1"/>
    <col min="3136" max="3136" width="10.6640625" style="50" customWidth="1"/>
    <col min="3137" max="3137" width="9.88671875" style="50" customWidth="1"/>
    <col min="3138" max="3138" width="11.44140625" style="50" customWidth="1"/>
    <col min="3139" max="3139" width="9.88671875" style="50" customWidth="1"/>
    <col min="3140" max="3140" width="10" style="50" customWidth="1"/>
    <col min="3141" max="3141" width="6.77734375" style="50" customWidth="1"/>
    <col min="3142" max="3142" width="12.5546875" style="50" customWidth="1"/>
    <col min="3143" max="3143" width="9.5546875" style="50" customWidth="1"/>
    <col min="3144" max="3144" width="10.33203125" style="50" customWidth="1"/>
    <col min="3145" max="3145" width="7.77734375" style="50" customWidth="1"/>
    <col min="3146" max="3146" width="7.21875" style="50" customWidth="1"/>
    <col min="3147" max="3147" width="17.6640625" style="50" customWidth="1"/>
    <col min="3148" max="3148" width="8.77734375" style="50" customWidth="1"/>
    <col min="3149" max="3149" width="13.109375" style="50" bestFit="1" customWidth="1"/>
    <col min="3150" max="3150" width="13.77734375" style="50" customWidth="1"/>
    <col min="3151" max="3152" width="8.77734375" style="50"/>
    <col min="3153" max="3153" width="9" style="50" bestFit="1" customWidth="1"/>
    <col min="3154" max="3162" width="8.77734375" style="50"/>
    <col min="3163" max="3163" width="13.109375" style="50" customWidth="1"/>
    <col min="3164" max="3164" width="8.77734375" style="50"/>
    <col min="3165" max="3165" width="9.88671875" style="50" customWidth="1"/>
    <col min="3166" max="3169" width="8.77734375" style="50"/>
    <col min="3170" max="3170" width="8.5546875" style="50" customWidth="1"/>
    <col min="3171" max="3171" width="30.33203125" style="50" customWidth="1"/>
    <col min="3172" max="3172" width="9" style="50" bestFit="1" customWidth="1"/>
    <col min="3173" max="3173" width="8.77734375" style="50"/>
    <col min="3174" max="3174" width="5.88671875" style="50" customWidth="1"/>
    <col min="3175" max="3175" width="6.88671875" style="50" customWidth="1"/>
    <col min="3176" max="3176" width="23.88671875" style="50" customWidth="1"/>
    <col min="3177" max="3183" width="8.77734375" style="50"/>
    <col min="3184" max="3184" width="9" style="50" bestFit="1" customWidth="1"/>
    <col min="3185" max="3186" width="8.77734375" style="50"/>
    <col min="3187" max="3187" width="32.88671875" style="50" customWidth="1"/>
    <col min="3188" max="3188" width="16.6640625" style="50" customWidth="1"/>
    <col min="3189" max="3189" width="10.21875" style="50" customWidth="1"/>
    <col min="3190" max="3190" width="12.44140625" style="50" customWidth="1"/>
    <col min="3191" max="3191" width="10" style="50" bestFit="1" customWidth="1"/>
    <col min="3192" max="3192" width="8.77734375" style="50"/>
    <col min="3193" max="3193" width="9" style="50" bestFit="1" customWidth="1"/>
    <col min="3194" max="3195" width="8.77734375" style="50"/>
    <col min="3196" max="3196" width="11.6640625" style="50" customWidth="1"/>
    <col min="3197" max="3197" width="8.77734375" style="50"/>
    <col min="3198" max="3198" width="28.77734375" style="50" customWidth="1"/>
    <col min="3199" max="3199" width="12.33203125" style="50" customWidth="1"/>
    <col min="3200" max="3200" width="11.21875" style="50" customWidth="1"/>
    <col min="3201" max="3328" width="8.77734375" style="50"/>
    <col min="3329" max="3329" width="5.6640625" style="50" customWidth="1"/>
    <col min="3330" max="3330" width="26.5546875" style="50" customWidth="1"/>
    <col min="3331" max="3331" width="10.5546875" style="50" customWidth="1"/>
    <col min="3332" max="3332" width="8.88671875" style="50" customWidth="1"/>
    <col min="3333" max="3333" width="8" style="50" customWidth="1"/>
    <col min="3334" max="3334" width="10.88671875" style="50" customWidth="1"/>
    <col min="3335" max="3335" width="11.77734375" style="50" customWidth="1"/>
    <col min="3336" max="3336" width="10.21875" style="50" customWidth="1"/>
    <col min="3337" max="3337" width="12" style="50" customWidth="1"/>
    <col min="3338" max="3338" width="10.21875" style="50" customWidth="1"/>
    <col min="3339" max="3339" width="12" style="50" customWidth="1"/>
    <col min="3340" max="3340" width="12.88671875" style="50" customWidth="1"/>
    <col min="3341" max="3341" width="12.5546875" style="50" customWidth="1"/>
    <col min="3342" max="3342" width="8.21875" style="50" customWidth="1"/>
    <col min="3343" max="3343" width="9.88671875" style="50" customWidth="1"/>
    <col min="3344" max="3344" width="11.33203125" style="50" customWidth="1"/>
    <col min="3345" max="3345" width="11.5546875" style="50" customWidth="1"/>
    <col min="3346" max="3346" width="10.44140625" style="50" customWidth="1"/>
    <col min="3347" max="3347" width="11.6640625" style="50" customWidth="1"/>
    <col min="3348" max="3348" width="11.77734375" style="50" customWidth="1"/>
    <col min="3349" max="3349" width="12.109375" style="50" customWidth="1"/>
    <col min="3350" max="3350" width="11" style="50" customWidth="1"/>
    <col min="3351" max="3351" width="10.88671875" style="50" customWidth="1"/>
    <col min="3352" max="3352" width="10.5546875" style="50" customWidth="1"/>
    <col min="3353" max="3353" width="9.88671875" style="50" customWidth="1"/>
    <col min="3354" max="3354" width="10.77734375" style="50" customWidth="1"/>
    <col min="3355" max="3355" width="9.77734375" style="50" customWidth="1"/>
    <col min="3356" max="3356" width="11.21875" style="50" customWidth="1"/>
    <col min="3357" max="3357" width="10.33203125" style="50" customWidth="1"/>
    <col min="3358" max="3358" width="11.88671875" style="50" customWidth="1"/>
    <col min="3359" max="3359" width="8.77734375" style="50"/>
    <col min="3360" max="3360" width="13.44140625" style="50" customWidth="1"/>
    <col min="3361" max="3361" width="10.88671875" style="50" customWidth="1"/>
    <col min="3362" max="3362" width="11.44140625" style="50" customWidth="1"/>
    <col min="3363" max="3363" width="11.77734375" style="50" customWidth="1"/>
    <col min="3364" max="3364" width="11.109375" style="50" customWidth="1"/>
    <col min="3365" max="3365" width="10.88671875" style="50" customWidth="1"/>
    <col min="3366" max="3370" width="8.77734375" style="50"/>
    <col min="3371" max="3371" width="10.21875" style="50" customWidth="1"/>
    <col min="3372" max="3372" width="11.5546875" style="50" customWidth="1"/>
    <col min="3373" max="3373" width="12.109375" style="50" customWidth="1"/>
    <col min="3374" max="3374" width="13.21875" style="50" customWidth="1"/>
    <col min="3375" max="3375" width="14.109375" style="50" customWidth="1"/>
    <col min="3376" max="3376" width="11.77734375" style="50" customWidth="1"/>
    <col min="3377" max="3381" width="8.77734375" style="50"/>
    <col min="3382" max="3382" width="28.77734375" style="50" customWidth="1"/>
    <col min="3383" max="3383" width="11.77734375" style="50" customWidth="1"/>
    <col min="3384" max="3384" width="10" style="50" customWidth="1"/>
    <col min="3385" max="3385" width="10.44140625" style="50" customWidth="1"/>
    <col min="3386" max="3387" width="8.77734375" style="50"/>
    <col min="3388" max="3388" width="9.33203125" style="50" customWidth="1"/>
    <col min="3389" max="3389" width="18.44140625" style="50" customWidth="1"/>
    <col min="3390" max="3390" width="11" style="50" customWidth="1"/>
    <col min="3391" max="3391" width="9.5546875" style="50" customWidth="1"/>
    <col min="3392" max="3392" width="10.6640625" style="50" customWidth="1"/>
    <col min="3393" max="3393" width="9.88671875" style="50" customWidth="1"/>
    <col min="3394" max="3394" width="11.44140625" style="50" customWidth="1"/>
    <col min="3395" max="3395" width="9.88671875" style="50" customWidth="1"/>
    <col min="3396" max="3396" width="10" style="50" customWidth="1"/>
    <col min="3397" max="3397" width="6.77734375" style="50" customWidth="1"/>
    <col min="3398" max="3398" width="12.5546875" style="50" customWidth="1"/>
    <col min="3399" max="3399" width="9.5546875" style="50" customWidth="1"/>
    <col min="3400" max="3400" width="10.33203125" style="50" customWidth="1"/>
    <col min="3401" max="3401" width="7.77734375" style="50" customWidth="1"/>
    <col min="3402" max="3402" width="7.21875" style="50" customWidth="1"/>
    <col min="3403" max="3403" width="17.6640625" style="50" customWidth="1"/>
    <col min="3404" max="3404" width="8.77734375" style="50" customWidth="1"/>
    <col min="3405" max="3405" width="13.109375" style="50" bestFit="1" customWidth="1"/>
    <col min="3406" max="3406" width="13.77734375" style="50" customWidth="1"/>
    <col min="3407" max="3408" width="8.77734375" style="50"/>
    <col min="3409" max="3409" width="9" style="50" bestFit="1" customWidth="1"/>
    <col min="3410" max="3418" width="8.77734375" style="50"/>
    <col min="3419" max="3419" width="13.109375" style="50" customWidth="1"/>
    <col min="3420" max="3420" width="8.77734375" style="50"/>
    <col min="3421" max="3421" width="9.88671875" style="50" customWidth="1"/>
    <col min="3422" max="3425" width="8.77734375" style="50"/>
    <col min="3426" max="3426" width="8.5546875" style="50" customWidth="1"/>
    <col min="3427" max="3427" width="30.33203125" style="50" customWidth="1"/>
    <col min="3428" max="3428" width="9" style="50" bestFit="1" customWidth="1"/>
    <col min="3429" max="3429" width="8.77734375" style="50"/>
    <col min="3430" max="3430" width="5.88671875" style="50" customWidth="1"/>
    <col min="3431" max="3431" width="6.88671875" style="50" customWidth="1"/>
    <col min="3432" max="3432" width="23.88671875" style="50" customWidth="1"/>
    <col min="3433" max="3439" width="8.77734375" style="50"/>
    <col min="3440" max="3440" width="9" style="50" bestFit="1" customWidth="1"/>
    <col min="3441" max="3442" width="8.77734375" style="50"/>
    <col min="3443" max="3443" width="32.88671875" style="50" customWidth="1"/>
    <col min="3444" max="3444" width="16.6640625" style="50" customWidth="1"/>
    <col min="3445" max="3445" width="10.21875" style="50" customWidth="1"/>
    <col min="3446" max="3446" width="12.44140625" style="50" customWidth="1"/>
    <col min="3447" max="3447" width="10" style="50" bestFit="1" customWidth="1"/>
    <col min="3448" max="3448" width="8.77734375" style="50"/>
    <col min="3449" max="3449" width="9" style="50" bestFit="1" customWidth="1"/>
    <col min="3450" max="3451" width="8.77734375" style="50"/>
    <col min="3452" max="3452" width="11.6640625" style="50" customWidth="1"/>
    <col min="3453" max="3453" width="8.77734375" style="50"/>
    <col min="3454" max="3454" width="28.77734375" style="50" customWidth="1"/>
    <col min="3455" max="3455" width="12.33203125" style="50" customWidth="1"/>
    <col min="3456" max="3456" width="11.21875" style="50" customWidth="1"/>
    <col min="3457" max="3584" width="8.77734375" style="50"/>
    <col min="3585" max="3585" width="5.6640625" style="50" customWidth="1"/>
    <col min="3586" max="3586" width="26.5546875" style="50" customWidth="1"/>
    <col min="3587" max="3587" width="10.5546875" style="50" customWidth="1"/>
    <col min="3588" max="3588" width="8.88671875" style="50" customWidth="1"/>
    <col min="3589" max="3589" width="8" style="50" customWidth="1"/>
    <col min="3590" max="3590" width="10.88671875" style="50" customWidth="1"/>
    <col min="3591" max="3591" width="11.77734375" style="50" customWidth="1"/>
    <col min="3592" max="3592" width="10.21875" style="50" customWidth="1"/>
    <col min="3593" max="3593" width="12" style="50" customWidth="1"/>
    <col min="3594" max="3594" width="10.21875" style="50" customWidth="1"/>
    <col min="3595" max="3595" width="12" style="50" customWidth="1"/>
    <col min="3596" max="3596" width="12.88671875" style="50" customWidth="1"/>
    <col min="3597" max="3597" width="12.5546875" style="50" customWidth="1"/>
    <col min="3598" max="3598" width="8.21875" style="50" customWidth="1"/>
    <col min="3599" max="3599" width="9.88671875" style="50" customWidth="1"/>
    <col min="3600" max="3600" width="11.33203125" style="50" customWidth="1"/>
    <col min="3601" max="3601" width="11.5546875" style="50" customWidth="1"/>
    <col min="3602" max="3602" width="10.44140625" style="50" customWidth="1"/>
    <col min="3603" max="3603" width="11.6640625" style="50" customWidth="1"/>
    <col min="3604" max="3604" width="11.77734375" style="50" customWidth="1"/>
    <col min="3605" max="3605" width="12.109375" style="50" customWidth="1"/>
    <col min="3606" max="3606" width="11" style="50" customWidth="1"/>
    <col min="3607" max="3607" width="10.88671875" style="50" customWidth="1"/>
    <col min="3608" max="3608" width="10.5546875" style="50" customWidth="1"/>
    <col min="3609" max="3609" width="9.88671875" style="50" customWidth="1"/>
    <col min="3610" max="3610" width="10.77734375" style="50" customWidth="1"/>
    <col min="3611" max="3611" width="9.77734375" style="50" customWidth="1"/>
    <col min="3612" max="3612" width="11.21875" style="50" customWidth="1"/>
    <col min="3613" max="3613" width="10.33203125" style="50" customWidth="1"/>
    <col min="3614" max="3614" width="11.88671875" style="50" customWidth="1"/>
    <col min="3615" max="3615" width="8.77734375" style="50"/>
    <col min="3616" max="3616" width="13.44140625" style="50" customWidth="1"/>
    <col min="3617" max="3617" width="10.88671875" style="50" customWidth="1"/>
    <col min="3618" max="3618" width="11.44140625" style="50" customWidth="1"/>
    <col min="3619" max="3619" width="11.77734375" style="50" customWidth="1"/>
    <col min="3620" max="3620" width="11.109375" style="50" customWidth="1"/>
    <col min="3621" max="3621" width="10.88671875" style="50" customWidth="1"/>
    <col min="3622" max="3626" width="8.77734375" style="50"/>
    <col min="3627" max="3627" width="10.21875" style="50" customWidth="1"/>
    <col min="3628" max="3628" width="11.5546875" style="50" customWidth="1"/>
    <col min="3629" max="3629" width="12.109375" style="50" customWidth="1"/>
    <col min="3630" max="3630" width="13.21875" style="50" customWidth="1"/>
    <col min="3631" max="3631" width="14.109375" style="50" customWidth="1"/>
    <col min="3632" max="3632" width="11.77734375" style="50" customWidth="1"/>
    <col min="3633" max="3637" width="8.77734375" style="50"/>
    <col min="3638" max="3638" width="28.77734375" style="50" customWidth="1"/>
    <col min="3639" max="3639" width="11.77734375" style="50" customWidth="1"/>
    <col min="3640" max="3640" width="10" style="50" customWidth="1"/>
    <col min="3641" max="3641" width="10.44140625" style="50" customWidth="1"/>
    <col min="3642" max="3643" width="8.77734375" style="50"/>
    <col min="3644" max="3644" width="9.33203125" style="50" customWidth="1"/>
    <col min="3645" max="3645" width="18.44140625" style="50" customWidth="1"/>
    <col min="3646" max="3646" width="11" style="50" customWidth="1"/>
    <col min="3647" max="3647" width="9.5546875" style="50" customWidth="1"/>
    <col min="3648" max="3648" width="10.6640625" style="50" customWidth="1"/>
    <col min="3649" max="3649" width="9.88671875" style="50" customWidth="1"/>
    <col min="3650" max="3650" width="11.44140625" style="50" customWidth="1"/>
    <col min="3651" max="3651" width="9.88671875" style="50" customWidth="1"/>
    <col min="3652" max="3652" width="10" style="50" customWidth="1"/>
    <col min="3653" max="3653" width="6.77734375" style="50" customWidth="1"/>
    <col min="3654" max="3654" width="12.5546875" style="50" customWidth="1"/>
    <col min="3655" max="3655" width="9.5546875" style="50" customWidth="1"/>
    <col min="3656" max="3656" width="10.33203125" style="50" customWidth="1"/>
    <col min="3657" max="3657" width="7.77734375" style="50" customWidth="1"/>
    <col min="3658" max="3658" width="7.21875" style="50" customWidth="1"/>
    <col min="3659" max="3659" width="17.6640625" style="50" customWidth="1"/>
    <col min="3660" max="3660" width="8.77734375" style="50" customWidth="1"/>
    <col min="3661" max="3661" width="13.109375" style="50" bestFit="1" customWidth="1"/>
    <col min="3662" max="3662" width="13.77734375" style="50" customWidth="1"/>
    <col min="3663" max="3664" width="8.77734375" style="50"/>
    <col min="3665" max="3665" width="9" style="50" bestFit="1" customWidth="1"/>
    <col min="3666" max="3674" width="8.77734375" style="50"/>
    <col min="3675" max="3675" width="13.109375" style="50" customWidth="1"/>
    <col min="3676" max="3676" width="8.77734375" style="50"/>
    <col min="3677" max="3677" width="9.88671875" style="50" customWidth="1"/>
    <col min="3678" max="3681" width="8.77734375" style="50"/>
    <col min="3682" max="3682" width="8.5546875" style="50" customWidth="1"/>
    <col min="3683" max="3683" width="30.33203125" style="50" customWidth="1"/>
    <col min="3684" max="3684" width="9" style="50" bestFit="1" customWidth="1"/>
    <col min="3685" max="3685" width="8.77734375" style="50"/>
    <col min="3686" max="3686" width="5.88671875" style="50" customWidth="1"/>
    <col min="3687" max="3687" width="6.88671875" style="50" customWidth="1"/>
    <col min="3688" max="3688" width="23.88671875" style="50" customWidth="1"/>
    <col min="3689" max="3695" width="8.77734375" style="50"/>
    <col min="3696" max="3696" width="9" style="50" bestFit="1" customWidth="1"/>
    <col min="3697" max="3698" width="8.77734375" style="50"/>
    <col min="3699" max="3699" width="32.88671875" style="50" customWidth="1"/>
    <col min="3700" max="3700" width="16.6640625" style="50" customWidth="1"/>
    <col min="3701" max="3701" width="10.21875" style="50" customWidth="1"/>
    <col min="3702" max="3702" width="12.44140625" style="50" customWidth="1"/>
    <col min="3703" max="3703" width="10" style="50" bestFit="1" customWidth="1"/>
    <col min="3704" max="3704" width="8.77734375" style="50"/>
    <col min="3705" max="3705" width="9" style="50" bestFit="1" customWidth="1"/>
    <col min="3706" max="3707" width="8.77734375" style="50"/>
    <col min="3708" max="3708" width="11.6640625" style="50" customWidth="1"/>
    <col min="3709" max="3709" width="8.77734375" style="50"/>
    <col min="3710" max="3710" width="28.77734375" style="50" customWidth="1"/>
    <col min="3711" max="3711" width="12.33203125" style="50" customWidth="1"/>
    <col min="3712" max="3712" width="11.21875" style="50" customWidth="1"/>
    <col min="3713" max="3840" width="8.77734375" style="50"/>
    <col min="3841" max="3841" width="5.6640625" style="50" customWidth="1"/>
    <col min="3842" max="3842" width="26.5546875" style="50" customWidth="1"/>
    <col min="3843" max="3843" width="10.5546875" style="50" customWidth="1"/>
    <col min="3844" max="3844" width="8.88671875" style="50" customWidth="1"/>
    <col min="3845" max="3845" width="8" style="50" customWidth="1"/>
    <col min="3846" max="3846" width="10.88671875" style="50" customWidth="1"/>
    <col min="3847" max="3847" width="11.77734375" style="50" customWidth="1"/>
    <col min="3848" max="3848" width="10.21875" style="50" customWidth="1"/>
    <col min="3849" max="3849" width="12" style="50" customWidth="1"/>
    <col min="3850" max="3850" width="10.21875" style="50" customWidth="1"/>
    <col min="3851" max="3851" width="12" style="50" customWidth="1"/>
    <col min="3852" max="3852" width="12.88671875" style="50" customWidth="1"/>
    <col min="3853" max="3853" width="12.5546875" style="50" customWidth="1"/>
    <col min="3854" max="3854" width="8.21875" style="50" customWidth="1"/>
    <col min="3855" max="3855" width="9.88671875" style="50" customWidth="1"/>
    <col min="3856" max="3856" width="11.33203125" style="50" customWidth="1"/>
    <col min="3857" max="3857" width="11.5546875" style="50" customWidth="1"/>
    <col min="3858" max="3858" width="10.44140625" style="50" customWidth="1"/>
    <col min="3859" max="3859" width="11.6640625" style="50" customWidth="1"/>
    <col min="3860" max="3860" width="11.77734375" style="50" customWidth="1"/>
    <col min="3861" max="3861" width="12.109375" style="50" customWidth="1"/>
    <col min="3862" max="3862" width="11" style="50" customWidth="1"/>
    <col min="3863" max="3863" width="10.88671875" style="50" customWidth="1"/>
    <col min="3864" max="3864" width="10.5546875" style="50" customWidth="1"/>
    <col min="3865" max="3865" width="9.88671875" style="50" customWidth="1"/>
    <col min="3866" max="3866" width="10.77734375" style="50" customWidth="1"/>
    <col min="3867" max="3867" width="9.77734375" style="50" customWidth="1"/>
    <col min="3868" max="3868" width="11.21875" style="50" customWidth="1"/>
    <col min="3869" max="3869" width="10.33203125" style="50" customWidth="1"/>
    <col min="3870" max="3870" width="11.88671875" style="50" customWidth="1"/>
    <col min="3871" max="3871" width="8.77734375" style="50"/>
    <col min="3872" max="3872" width="13.44140625" style="50" customWidth="1"/>
    <col min="3873" max="3873" width="10.88671875" style="50" customWidth="1"/>
    <col min="3874" max="3874" width="11.44140625" style="50" customWidth="1"/>
    <col min="3875" max="3875" width="11.77734375" style="50" customWidth="1"/>
    <col min="3876" max="3876" width="11.109375" style="50" customWidth="1"/>
    <col min="3877" max="3877" width="10.88671875" style="50" customWidth="1"/>
    <col min="3878" max="3882" width="8.77734375" style="50"/>
    <col min="3883" max="3883" width="10.21875" style="50" customWidth="1"/>
    <col min="3884" max="3884" width="11.5546875" style="50" customWidth="1"/>
    <col min="3885" max="3885" width="12.109375" style="50" customWidth="1"/>
    <col min="3886" max="3886" width="13.21875" style="50" customWidth="1"/>
    <col min="3887" max="3887" width="14.109375" style="50" customWidth="1"/>
    <col min="3888" max="3888" width="11.77734375" style="50" customWidth="1"/>
    <col min="3889" max="3893" width="8.77734375" style="50"/>
    <col min="3894" max="3894" width="28.77734375" style="50" customWidth="1"/>
    <col min="3895" max="3895" width="11.77734375" style="50" customWidth="1"/>
    <col min="3896" max="3896" width="10" style="50" customWidth="1"/>
    <col min="3897" max="3897" width="10.44140625" style="50" customWidth="1"/>
    <col min="3898" max="3899" width="8.77734375" style="50"/>
    <col min="3900" max="3900" width="9.33203125" style="50" customWidth="1"/>
    <col min="3901" max="3901" width="18.44140625" style="50" customWidth="1"/>
    <col min="3902" max="3902" width="11" style="50" customWidth="1"/>
    <col min="3903" max="3903" width="9.5546875" style="50" customWidth="1"/>
    <col min="3904" max="3904" width="10.6640625" style="50" customWidth="1"/>
    <col min="3905" max="3905" width="9.88671875" style="50" customWidth="1"/>
    <col min="3906" max="3906" width="11.44140625" style="50" customWidth="1"/>
    <col min="3907" max="3907" width="9.88671875" style="50" customWidth="1"/>
    <col min="3908" max="3908" width="10" style="50" customWidth="1"/>
    <col min="3909" max="3909" width="6.77734375" style="50" customWidth="1"/>
    <col min="3910" max="3910" width="12.5546875" style="50" customWidth="1"/>
    <col min="3911" max="3911" width="9.5546875" style="50" customWidth="1"/>
    <col min="3912" max="3912" width="10.33203125" style="50" customWidth="1"/>
    <col min="3913" max="3913" width="7.77734375" style="50" customWidth="1"/>
    <col min="3914" max="3914" width="7.21875" style="50" customWidth="1"/>
    <col min="3915" max="3915" width="17.6640625" style="50" customWidth="1"/>
    <col min="3916" max="3916" width="8.77734375" style="50" customWidth="1"/>
    <col min="3917" max="3917" width="13.109375" style="50" bestFit="1" customWidth="1"/>
    <col min="3918" max="3918" width="13.77734375" style="50" customWidth="1"/>
    <col min="3919" max="3920" width="8.77734375" style="50"/>
    <col min="3921" max="3921" width="9" style="50" bestFit="1" customWidth="1"/>
    <col min="3922" max="3930" width="8.77734375" style="50"/>
    <col min="3931" max="3931" width="13.109375" style="50" customWidth="1"/>
    <col min="3932" max="3932" width="8.77734375" style="50"/>
    <col min="3933" max="3933" width="9.88671875" style="50" customWidth="1"/>
    <col min="3934" max="3937" width="8.77734375" style="50"/>
    <col min="3938" max="3938" width="8.5546875" style="50" customWidth="1"/>
    <col min="3939" max="3939" width="30.33203125" style="50" customWidth="1"/>
    <col min="3940" max="3940" width="9" style="50" bestFit="1" customWidth="1"/>
    <col min="3941" max="3941" width="8.77734375" style="50"/>
    <col min="3942" max="3942" width="5.88671875" style="50" customWidth="1"/>
    <col min="3943" max="3943" width="6.88671875" style="50" customWidth="1"/>
    <col min="3944" max="3944" width="23.88671875" style="50" customWidth="1"/>
    <col min="3945" max="3951" width="8.77734375" style="50"/>
    <col min="3952" max="3952" width="9" style="50" bestFit="1" customWidth="1"/>
    <col min="3953" max="3954" width="8.77734375" style="50"/>
    <col min="3955" max="3955" width="32.88671875" style="50" customWidth="1"/>
    <col min="3956" max="3956" width="16.6640625" style="50" customWidth="1"/>
    <col min="3957" max="3957" width="10.21875" style="50" customWidth="1"/>
    <col min="3958" max="3958" width="12.44140625" style="50" customWidth="1"/>
    <col min="3959" max="3959" width="10" style="50" bestFit="1" customWidth="1"/>
    <col min="3960" max="3960" width="8.77734375" style="50"/>
    <col min="3961" max="3961" width="9" style="50" bestFit="1" customWidth="1"/>
    <col min="3962" max="3963" width="8.77734375" style="50"/>
    <col min="3964" max="3964" width="11.6640625" style="50" customWidth="1"/>
    <col min="3965" max="3965" width="8.77734375" style="50"/>
    <col min="3966" max="3966" width="28.77734375" style="50" customWidth="1"/>
    <col min="3967" max="3967" width="12.33203125" style="50" customWidth="1"/>
    <col min="3968" max="3968" width="11.21875" style="50" customWidth="1"/>
    <col min="3969" max="4096" width="8.77734375" style="50"/>
    <col min="4097" max="4097" width="5.6640625" style="50" customWidth="1"/>
    <col min="4098" max="4098" width="26.5546875" style="50" customWidth="1"/>
    <col min="4099" max="4099" width="10.5546875" style="50" customWidth="1"/>
    <col min="4100" max="4100" width="8.88671875" style="50" customWidth="1"/>
    <col min="4101" max="4101" width="8" style="50" customWidth="1"/>
    <col min="4102" max="4102" width="10.88671875" style="50" customWidth="1"/>
    <col min="4103" max="4103" width="11.77734375" style="50" customWidth="1"/>
    <col min="4104" max="4104" width="10.21875" style="50" customWidth="1"/>
    <col min="4105" max="4105" width="12" style="50" customWidth="1"/>
    <col min="4106" max="4106" width="10.21875" style="50" customWidth="1"/>
    <col min="4107" max="4107" width="12" style="50" customWidth="1"/>
    <col min="4108" max="4108" width="12.88671875" style="50" customWidth="1"/>
    <col min="4109" max="4109" width="12.5546875" style="50" customWidth="1"/>
    <col min="4110" max="4110" width="8.21875" style="50" customWidth="1"/>
    <col min="4111" max="4111" width="9.88671875" style="50" customWidth="1"/>
    <col min="4112" max="4112" width="11.33203125" style="50" customWidth="1"/>
    <col min="4113" max="4113" width="11.5546875" style="50" customWidth="1"/>
    <col min="4114" max="4114" width="10.44140625" style="50" customWidth="1"/>
    <col min="4115" max="4115" width="11.6640625" style="50" customWidth="1"/>
    <col min="4116" max="4116" width="11.77734375" style="50" customWidth="1"/>
    <col min="4117" max="4117" width="12.109375" style="50" customWidth="1"/>
    <col min="4118" max="4118" width="11" style="50" customWidth="1"/>
    <col min="4119" max="4119" width="10.88671875" style="50" customWidth="1"/>
    <col min="4120" max="4120" width="10.5546875" style="50" customWidth="1"/>
    <col min="4121" max="4121" width="9.88671875" style="50" customWidth="1"/>
    <col min="4122" max="4122" width="10.77734375" style="50" customWidth="1"/>
    <col min="4123" max="4123" width="9.77734375" style="50" customWidth="1"/>
    <col min="4124" max="4124" width="11.21875" style="50" customWidth="1"/>
    <col min="4125" max="4125" width="10.33203125" style="50" customWidth="1"/>
    <col min="4126" max="4126" width="11.88671875" style="50" customWidth="1"/>
    <col min="4127" max="4127" width="8.77734375" style="50"/>
    <col min="4128" max="4128" width="13.44140625" style="50" customWidth="1"/>
    <col min="4129" max="4129" width="10.88671875" style="50" customWidth="1"/>
    <col min="4130" max="4130" width="11.44140625" style="50" customWidth="1"/>
    <col min="4131" max="4131" width="11.77734375" style="50" customWidth="1"/>
    <col min="4132" max="4132" width="11.109375" style="50" customWidth="1"/>
    <col min="4133" max="4133" width="10.88671875" style="50" customWidth="1"/>
    <col min="4134" max="4138" width="8.77734375" style="50"/>
    <col min="4139" max="4139" width="10.21875" style="50" customWidth="1"/>
    <col min="4140" max="4140" width="11.5546875" style="50" customWidth="1"/>
    <col min="4141" max="4141" width="12.109375" style="50" customWidth="1"/>
    <col min="4142" max="4142" width="13.21875" style="50" customWidth="1"/>
    <col min="4143" max="4143" width="14.109375" style="50" customWidth="1"/>
    <col min="4144" max="4144" width="11.77734375" style="50" customWidth="1"/>
    <col min="4145" max="4149" width="8.77734375" style="50"/>
    <col min="4150" max="4150" width="28.77734375" style="50" customWidth="1"/>
    <col min="4151" max="4151" width="11.77734375" style="50" customWidth="1"/>
    <col min="4152" max="4152" width="10" style="50" customWidth="1"/>
    <col min="4153" max="4153" width="10.44140625" style="50" customWidth="1"/>
    <col min="4154" max="4155" width="8.77734375" style="50"/>
    <col min="4156" max="4156" width="9.33203125" style="50" customWidth="1"/>
    <col min="4157" max="4157" width="18.44140625" style="50" customWidth="1"/>
    <col min="4158" max="4158" width="11" style="50" customWidth="1"/>
    <col min="4159" max="4159" width="9.5546875" style="50" customWidth="1"/>
    <col min="4160" max="4160" width="10.6640625" style="50" customWidth="1"/>
    <col min="4161" max="4161" width="9.88671875" style="50" customWidth="1"/>
    <col min="4162" max="4162" width="11.44140625" style="50" customWidth="1"/>
    <col min="4163" max="4163" width="9.88671875" style="50" customWidth="1"/>
    <col min="4164" max="4164" width="10" style="50" customWidth="1"/>
    <col min="4165" max="4165" width="6.77734375" style="50" customWidth="1"/>
    <col min="4166" max="4166" width="12.5546875" style="50" customWidth="1"/>
    <col min="4167" max="4167" width="9.5546875" style="50" customWidth="1"/>
    <col min="4168" max="4168" width="10.33203125" style="50" customWidth="1"/>
    <col min="4169" max="4169" width="7.77734375" style="50" customWidth="1"/>
    <col min="4170" max="4170" width="7.21875" style="50" customWidth="1"/>
    <col min="4171" max="4171" width="17.6640625" style="50" customWidth="1"/>
    <col min="4172" max="4172" width="8.77734375" style="50" customWidth="1"/>
    <col min="4173" max="4173" width="13.109375" style="50" bestFit="1" customWidth="1"/>
    <col min="4174" max="4174" width="13.77734375" style="50" customWidth="1"/>
    <col min="4175" max="4176" width="8.77734375" style="50"/>
    <col min="4177" max="4177" width="9" style="50" bestFit="1" customWidth="1"/>
    <col min="4178" max="4186" width="8.77734375" style="50"/>
    <col min="4187" max="4187" width="13.109375" style="50" customWidth="1"/>
    <col min="4188" max="4188" width="8.77734375" style="50"/>
    <col min="4189" max="4189" width="9.88671875" style="50" customWidth="1"/>
    <col min="4190" max="4193" width="8.77734375" style="50"/>
    <col min="4194" max="4194" width="8.5546875" style="50" customWidth="1"/>
    <col min="4195" max="4195" width="30.33203125" style="50" customWidth="1"/>
    <col min="4196" max="4196" width="9" style="50" bestFit="1" customWidth="1"/>
    <col min="4197" max="4197" width="8.77734375" style="50"/>
    <col min="4198" max="4198" width="5.88671875" style="50" customWidth="1"/>
    <col min="4199" max="4199" width="6.88671875" style="50" customWidth="1"/>
    <col min="4200" max="4200" width="23.88671875" style="50" customWidth="1"/>
    <col min="4201" max="4207" width="8.77734375" style="50"/>
    <col min="4208" max="4208" width="9" style="50" bestFit="1" customWidth="1"/>
    <col min="4209" max="4210" width="8.77734375" style="50"/>
    <col min="4211" max="4211" width="32.88671875" style="50" customWidth="1"/>
    <col min="4212" max="4212" width="16.6640625" style="50" customWidth="1"/>
    <col min="4213" max="4213" width="10.21875" style="50" customWidth="1"/>
    <col min="4214" max="4214" width="12.44140625" style="50" customWidth="1"/>
    <col min="4215" max="4215" width="10" style="50" bestFit="1" customWidth="1"/>
    <col min="4216" max="4216" width="8.77734375" style="50"/>
    <col min="4217" max="4217" width="9" style="50" bestFit="1" customWidth="1"/>
    <col min="4218" max="4219" width="8.77734375" style="50"/>
    <col min="4220" max="4220" width="11.6640625" style="50" customWidth="1"/>
    <col min="4221" max="4221" width="8.77734375" style="50"/>
    <col min="4222" max="4222" width="28.77734375" style="50" customWidth="1"/>
    <col min="4223" max="4223" width="12.33203125" style="50" customWidth="1"/>
    <col min="4224" max="4224" width="11.21875" style="50" customWidth="1"/>
    <col min="4225" max="4352" width="8.77734375" style="50"/>
    <col min="4353" max="4353" width="5.6640625" style="50" customWidth="1"/>
    <col min="4354" max="4354" width="26.5546875" style="50" customWidth="1"/>
    <col min="4355" max="4355" width="10.5546875" style="50" customWidth="1"/>
    <col min="4356" max="4356" width="8.88671875" style="50" customWidth="1"/>
    <col min="4357" max="4357" width="8" style="50" customWidth="1"/>
    <col min="4358" max="4358" width="10.88671875" style="50" customWidth="1"/>
    <col min="4359" max="4359" width="11.77734375" style="50" customWidth="1"/>
    <col min="4360" max="4360" width="10.21875" style="50" customWidth="1"/>
    <col min="4361" max="4361" width="12" style="50" customWidth="1"/>
    <col min="4362" max="4362" width="10.21875" style="50" customWidth="1"/>
    <col min="4363" max="4363" width="12" style="50" customWidth="1"/>
    <col min="4364" max="4364" width="12.88671875" style="50" customWidth="1"/>
    <col min="4365" max="4365" width="12.5546875" style="50" customWidth="1"/>
    <col min="4366" max="4366" width="8.21875" style="50" customWidth="1"/>
    <col min="4367" max="4367" width="9.88671875" style="50" customWidth="1"/>
    <col min="4368" max="4368" width="11.33203125" style="50" customWidth="1"/>
    <col min="4369" max="4369" width="11.5546875" style="50" customWidth="1"/>
    <col min="4370" max="4370" width="10.44140625" style="50" customWidth="1"/>
    <col min="4371" max="4371" width="11.6640625" style="50" customWidth="1"/>
    <col min="4372" max="4372" width="11.77734375" style="50" customWidth="1"/>
    <col min="4373" max="4373" width="12.109375" style="50" customWidth="1"/>
    <col min="4374" max="4374" width="11" style="50" customWidth="1"/>
    <col min="4375" max="4375" width="10.88671875" style="50" customWidth="1"/>
    <col min="4376" max="4376" width="10.5546875" style="50" customWidth="1"/>
    <col min="4377" max="4377" width="9.88671875" style="50" customWidth="1"/>
    <col min="4378" max="4378" width="10.77734375" style="50" customWidth="1"/>
    <col min="4379" max="4379" width="9.77734375" style="50" customWidth="1"/>
    <col min="4380" max="4380" width="11.21875" style="50" customWidth="1"/>
    <col min="4381" max="4381" width="10.33203125" style="50" customWidth="1"/>
    <col min="4382" max="4382" width="11.88671875" style="50" customWidth="1"/>
    <col min="4383" max="4383" width="8.77734375" style="50"/>
    <col min="4384" max="4384" width="13.44140625" style="50" customWidth="1"/>
    <col min="4385" max="4385" width="10.88671875" style="50" customWidth="1"/>
    <col min="4386" max="4386" width="11.44140625" style="50" customWidth="1"/>
    <col min="4387" max="4387" width="11.77734375" style="50" customWidth="1"/>
    <col min="4388" max="4388" width="11.109375" style="50" customWidth="1"/>
    <col min="4389" max="4389" width="10.88671875" style="50" customWidth="1"/>
    <col min="4390" max="4394" width="8.77734375" style="50"/>
    <col min="4395" max="4395" width="10.21875" style="50" customWidth="1"/>
    <col min="4396" max="4396" width="11.5546875" style="50" customWidth="1"/>
    <col min="4397" max="4397" width="12.109375" style="50" customWidth="1"/>
    <col min="4398" max="4398" width="13.21875" style="50" customWidth="1"/>
    <col min="4399" max="4399" width="14.109375" style="50" customWidth="1"/>
    <col min="4400" max="4400" width="11.77734375" style="50" customWidth="1"/>
    <col min="4401" max="4405" width="8.77734375" style="50"/>
    <col min="4406" max="4406" width="28.77734375" style="50" customWidth="1"/>
    <col min="4407" max="4407" width="11.77734375" style="50" customWidth="1"/>
    <col min="4408" max="4408" width="10" style="50" customWidth="1"/>
    <col min="4409" max="4409" width="10.44140625" style="50" customWidth="1"/>
    <col min="4410" max="4411" width="8.77734375" style="50"/>
    <col min="4412" max="4412" width="9.33203125" style="50" customWidth="1"/>
    <col min="4413" max="4413" width="18.44140625" style="50" customWidth="1"/>
    <col min="4414" max="4414" width="11" style="50" customWidth="1"/>
    <col min="4415" max="4415" width="9.5546875" style="50" customWidth="1"/>
    <col min="4416" max="4416" width="10.6640625" style="50" customWidth="1"/>
    <col min="4417" max="4417" width="9.88671875" style="50" customWidth="1"/>
    <col min="4418" max="4418" width="11.44140625" style="50" customWidth="1"/>
    <col min="4419" max="4419" width="9.88671875" style="50" customWidth="1"/>
    <col min="4420" max="4420" width="10" style="50" customWidth="1"/>
    <col min="4421" max="4421" width="6.77734375" style="50" customWidth="1"/>
    <col min="4422" max="4422" width="12.5546875" style="50" customWidth="1"/>
    <col min="4423" max="4423" width="9.5546875" style="50" customWidth="1"/>
    <col min="4424" max="4424" width="10.33203125" style="50" customWidth="1"/>
    <col min="4425" max="4425" width="7.77734375" style="50" customWidth="1"/>
    <col min="4426" max="4426" width="7.21875" style="50" customWidth="1"/>
    <col min="4427" max="4427" width="17.6640625" style="50" customWidth="1"/>
    <col min="4428" max="4428" width="8.77734375" style="50" customWidth="1"/>
    <col min="4429" max="4429" width="13.109375" style="50" bestFit="1" customWidth="1"/>
    <col min="4430" max="4430" width="13.77734375" style="50" customWidth="1"/>
    <col min="4431" max="4432" width="8.77734375" style="50"/>
    <col min="4433" max="4433" width="9" style="50" bestFit="1" customWidth="1"/>
    <col min="4434" max="4442" width="8.77734375" style="50"/>
    <col min="4443" max="4443" width="13.109375" style="50" customWidth="1"/>
    <col min="4444" max="4444" width="8.77734375" style="50"/>
    <col min="4445" max="4445" width="9.88671875" style="50" customWidth="1"/>
    <col min="4446" max="4449" width="8.77734375" style="50"/>
    <col min="4450" max="4450" width="8.5546875" style="50" customWidth="1"/>
    <col min="4451" max="4451" width="30.33203125" style="50" customWidth="1"/>
    <col min="4452" max="4452" width="9" style="50" bestFit="1" customWidth="1"/>
    <col min="4453" max="4453" width="8.77734375" style="50"/>
    <col min="4454" max="4454" width="5.88671875" style="50" customWidth="1"/>
    <col min="4455" max="4455" width="6.88671875" style="50" customWidth="1"/>
    <col min="4456" max="4456" width="23.88671875" style="50" customWidth="1"/>
    <col min="4457" max="4463" width="8.77734375" style="50"/>
    <col min="4464" max="4464" width="9" style="50" bestFit="1" customWidth="1"/>
    <col min="4465" max="4466" width="8.77734375" style="50"/>
    <col min="4467" max="4467" width="32.88671875" style="50" customWidth="1"/>
    <col min="4468" max="4468" width="16.6640625" style="50" customWidth="1"/>
    <col min="4469" max="4469" width="10.21875" style="50" customWidth="1"/>
    <col min="4470" max="4470" width="12.44140625" style="50" customWidth="1"/>
    <col min="4471" max="4471" width="10" style="50" bestFit="1" customWidth="1"/>
    <col min="4472" max="4472" width="8.77734375" style="50"/>
    <col min="4473" max="4473" width="9" style="50" bestFit="1" customWidth="1"/>
    <col min="4474" max="4475" width="8.77734375" style="50"/>
    <col min="4476" max="4476" width="11.6640625" style="50" customWidth="1"/>
    <col min="4477" max="4477" width="8.77734375" style="50"/>
    <col min="4478" max="4478" width="28.77734375" style="50" customWidth="1"/>
    <col min="4479" max="4479" width="12.33203125" style="50" customWidth="1"/>
    <col min="4480" max="4480" width="11.21875" style="50" customWidth="1"/>
    <col min="4481" max="4608" width="8.77734375" style="50"/>
    <col min="4609" max="4609" width="5.6640625" style="50" customWidth="1"/>
    <col min="4610" max="4610" width="26.5546875" style="50" customWidth="1"/>
    <col min="4611" max="4611" width="10.5546875" style="50" customWidth="1"/>
    <col min="4612" max="4612" width="8.88671875" style="50" customWidth="1"/>
    <col min="4613" max="4613" width="8" style="50" customWidth="1"/>
    <col min="4614" max="4614" width="10.88671875" style="50" customWidth="1"/>
    <col min="4615" max="4615" width="11.77734375" style="50" customWidth="1"/>
    <col min="4616" max="4616" width="10.21875" style="50" customWidth="1"/>
    <col min="4617" max="4617" width="12" style="50" customWidth="1"/>
    <col min="4618" max="4618" width="10.21875" style="50" customWidth="1"/>
    <col min="4619" max="4619" width="12" style="50" customWidth="1"/>
    <col min="4620" max="4620" width="12.88671875" style="50" customWidth="1"/>
    <col min="4621" max="4621" width="12.5546875" style="50" customWidth="1"/>
    <col min="4622" max="4622" width="8.21875" style="50" customWidth="1"/>
    <col min="4623" max="4623" width="9.88671875" style="50" customWidth="1"/>
    <col min="4624" max="4624" width="11.33203125" style="50" customWidth="1"/>
    <col min="4625" max="4625" width="11.5546875" style="50" customWidth="1"/>
    <col min="4626" max="4626" width="10.44140625" style="50" customWidth="1"/>
    <col min="4627" max="4627" width="11.6640625" style="50" customWidth="1"/>
    <col min="4628" max="4628" width="11.77734375" style="50" customWidth="1"/>
    <col min="4629" max="4629" width="12.109375" style="50" customWidth="1"/>
    <col min="4630" max="4630" width="11" style="50" customWidth="1"/>
    <col min="4631" max="4631" width="10.88671875" style="50" customWidth="1"/>
    <col min="4632" max="4632" width="10.5546875" style="50" customWidth="1"/>
    <col min="4633" max="4633" width="9.88671875" style="50" customWidth="1"/>
    <col min="4634" max="4634" width="10.77734375" style="50" customWidth="1"/>
    <col min="4635" max="4635" width="9.77734375" style="50" customWidth="1"/>
    <col min="4636" max="4636" width="11.21875" style="50" customWidth="1"/>
    <col min="4637" max="4637" width="10.33203125" style="50" customWidth="1"/>
    <col min="4638" max="4638" width="11.88671875" style="50" customWidth="1"/>
    <col min="4639" max="4639" width="8.77734375" style="50"/>
    <col min="4640" max="4640" width="13.44140625" style="50" customWidth="1"/>
    <col min="4641" max="4641" width="10.88671875" style="50" customWidth="1"/>
    <col min="4642" max="4642" width="11.44140625" style="50" customWidth="1"/>
    <col min="4643" max="4643" width="11.77734375" style="50" customWidth="1"/>
    <col min="4644" max="4644" width="11.109375" style="50" customWidth="1"/>
    <col min="4645" max="4645" width="10.88671875" style="50" customWidth="1"/>
    <col min="4646" max="4650" width="8.77734375" style="50"/>
    <col min="4651" max="4651" width="10.21875" style="50" customWidth="1"/>
    <col min="4652" max="4652" width="11.5546875" style="50" customWidth="1"/>
    <col min="4653" max="4653" width="12.109375" style="50" customWidth="1"/>
    <col min="4654" max="4654" width="13.21875" style="50" customWidth="1"/>
    <col min="4655" max="4655" width="14.109375" style="50" customWidth="1"/>
    <col min="4656" max="4656" width="11.77734375" style="50" customWidth="1"/>
    <col min="4657" max="4661" width="8.77734375" style="50"/>
    <col min="4662" max="4662" width="28.77734375" style="50" customWidth="1"/>
    <col min="4663" max="4663" width="11.77734375" style="50" customWidth="1"/>
    <col min="4664" max="4664" width="10" style="50" customWidth="1"/>
    <col min="4665" max="4665" width="10.44140625" style="50" customWidth="1"/>
    <col min="4666" max="4667" width="8.77734375" style="50"/>
    <col min="4668" max="4668" width="9.33203125" style="50" customWidth="1"/>
    <col min="4669" max="4669" width="18.44140625" style="50" customWidth="1"/>
    <col min="4670" max="4670" width="11" style="50" customWidth="1"/>
    <col min="4671" max="4671" width="9.5546875" style="50" customWidth="1"/>
    <col min="4672" max="4672" width="10.6640625" style="50" customWidth="1"/>
    <col min="4673" max="4673" width="9.88671875" style="50" customWidth="1"/>
    <col min="4674" max="4674" width="11.44140625" style="50" customWidth="1"/>
    <col min="4675" max="4675" width="9.88671875" style="50" customWidth="1"/>
    <col min="4676" max="4676" width="10" style="50" customWidth="1"/>
    <col min="4677" max="4677" width="6.77734375" style="50" customWidth="1"/>
    <col min="4678" max="4678" width="12.5546875" style="50" customWidth="1"/>
    <col min="4679" max="4679" width="9.5546875" style="50" customWidth="1"/>
    <col min="4680" max="4680" width="10.33203125" style="50" customWidth="1"/>
    <col min="4681" max="4681" width="7.77734375" style="50" customWidth="1"/>
    <col min="4682" max="4682" width="7.21875" style="50" customWidth="1"/>
    <col min="4683" max="4683" width="17.6640625" style="50" customWidth="1"/>
    <col min="4684" max="4684" width="8.77734375" style="50" customWidth="1"/>
    <col min="4685" max="4685" width="13.109375" style="50" bestFit="1" customWidth="1"/>
    <col min="4686" max="4686" width="13.77734375" style="50" customWidth="1"/>
    <col min="4687" max="4688" width="8.77734375" style="50"/>
    <col min="4689" max="4689" width="9" style="50" bestFit="1" customWidth="1"/>
    <col min="4690" max="4698" width="8.77734375" style="50"/>
    <col min="4699" max="4699" width="13.109375" style="50" customWidth="1"/>
    <col min="4700" max="4700" width="8.77734375" style="50"/>
    <col min="4701" max="4701" width="9.88671875" style="50" customWidth="1"/>
    <col min="4702" max="4705" width="8.77734375" style="50"/>
    <col min="4706" max="4706" width="8.5546875" style="50" customWidth="1"/>
    <col min="4707" max="4707" width="30.33203125" style="50" customWidth="1"/>
    <col min="4708" max="4708" width="9" style="50" bestFit="1" customWidth="1"/>
    <col min="4709" max="4709" width="8.77734375" style="50"/>
    <col min="4710" max="4710" width="5.88671875" style="50" customWidth="1"/>
    <col min="4711" max="4711" width="6.88671875" style="50" customWidth="1"/>
    <col min="4712" max="4712" width="23.88671875" style="50" customWidth="1"/>
    <col min="4713" max="4719" width="8.77734375" style="50"/>
    <col min="4720" max="4720" width="9" style="50" bestFit="1" customWidth="1"/>
    <col min="4721" max="4722" width="8.77734375" style="50"/>
    <col min="4723" max="4723" width="32.88671875" style="50" customWidth="1"/>
    <col min="4724" max="4724" width="16.6640625" style="50" customWidth="1"/>
    <col min="4725" max="4725" width="10.21875" style="50" customWidth="1"/>
    <col min="4726" max="4726" width="12.44140625" style="50" customWidth="1"/>
    <col min="4727" max="4727" width="10" style="50" bestFit="1" customWidth="1"/>
    <col min="4728" max="4728" width="8.77734375" style="50"/>
    <col min="4729" max="4729" width="9" style="50" bestFit="1" customWidth="1"/>
    <col min="4730" max="4731" width="8.77734375" style="50"/>
    <col min="4732" max="4732" width="11.6640625" style="50" customWidth="1"/>
    <col min="4733" max="4733" width="8.77734375" style="50"/>
    <col min="4734" max="4734" width="28.77734375" style="50" customWidth="1"/>
    <col min="4735" max="4735" width="12.33203125" style="50" customWidth="1"/>
    <col min="4736" max="4736" width="11.21875" style="50" customWidth="1"/>
    <col min="4737" max="4864" width="8.77734375" style="50"/>
    <col min="4865" max="4865" width="5.6640625" style="50" customWidth="1"/>
    <col min="4866" max="4866" width="26.5546875" style="50" customWidth="1"/>
    <col min="4867" max="4867" width="10.5546875" style="50" customWidth="1"/>
    <col min="4868" max="4868" width="8.88671875" style="50" customWidth="1"/>
    <col min="4869" max="4869" width="8" style="50" customWidth="1"/>
    <col min="4870" max="4870" width="10.88671875" style="50" customWidth="1"/>
    <col min="4871" max="4871" width="11.77734375" style="50" customWidth="1"/>
    <col min="4872" max="4872" width="10.21875" style="50" customWidth="1"/>
    <col min="4873" max="4873" width="12" style="50" customWidth="1"/>
    <col min="4874" max="4874" width="10.21875" style="50" customWidth="1"/>
    <col min="4875" max="4875" width="12" style="50" customWidth="1"/>
    <col min="4876" max="4876" width="12.88671875" style="50" customWidth="1"/>
    <col min="4877" max="4877" width="12.5546875" style="50" customWidth="1"/>
    <col min="4878" max="4878" width="8.21875" style="50" customWidth="1"/>
    <col min="4879" max="4879" width="9.88671875" style="50" customWidth="1"/>
    <col min="4880" max="4880" width="11.33203125" style="50" customWidth="1"/>
    <col min="4881" max="4881" width="11.5546875" style="50" customWidth="1"/>
    <col min="4882" max="4882" width="10.44140625" style="50" customWidth="1"/>
    <col min="4883" max="4883" width="11.6640625" style="50" customWidth="1"/>
    <col min="4884" max="4884" width="11.77734375" style="50" customWidth="1"/>
    <col min="4885" max="4885" width="12.109375" style="50" customWidth="1"/>
    <col min="4886" max="4886" width="11" style="50" customWidth="1"/>
    <col min="4887" max="4887" width="10.88671875" style="50" customWidth="1"/>
    <col min="4888" max="4888" width="10.5546875" style="50" customWidth="1"/>
    <col min="4889" max="4889" width="9.88671875" style="50" customWidth="1"/>
    <col min="4890" max="4890" width="10.77734375" style="50" customWidth="1"/>
    <col min="4891" max="4891" width="9.77734375" style="50" customWidth="1"/>
    <col min="4892" max="4892" width="11.21875" style="50" customWidth="1"/>
    <col min="4893" max="4893" width="10.33203125" style="50" customWidth="1"/>
    <col min="4894" max="4894" width="11.88671875" style="50" customWidth="1"/>
    <col min="4895" max="4895" width="8.77734375" style="50"/>
    <col min="4896" max="4896" width="13.44140625" style="50" customWidth="1"/>
    <col min="4897" max="4897" width="10.88671875" style="50" customWidth="1"/>
    <col min="4898" max="4898" width="11.44140625" style="50" customWidth="1"/>
    <col min="4899" max="4899" width="11.77734375" style="50" customWidth="1"/>
    <col min="4900" max="4900" width="11.109375" style="50" customWidth="1"/>
    <col min="4901" max="4901" width="10.88671875" style="50" customWidth="1"/>
    <col min="4902" max="4906" width="8.77734375" style="50"/>
    <col min="4907" max="4907" width="10.21875" style="50" customWidth="1"/>
    <col min="4908" max="4908" width="11.5546875" style="50" customWidth="1"/>
    <col min="4909" max="4909" width="12.109375" style="50" customWidth="1"/>
    <col min="4910" max="4910" width="13.21875" style="50" customWidth="1"/>
    <col min="4911" max="4911" width="14.109375" style="50" customWidth="1"/>
    <col min="4912" max="4912" width="11.77734375" style="50" customWidth="1"/>
    <col min="4913" max="4917" width="8.77734375" style="50"/>
    <col min="4918" max="4918" width="28.77734375" style="50" customWidth="1"/>
    <col min="4919" max="4919" width="11.77734375" style="50" customWidth="1"/>
    <col min="4920" max="4920" width="10" style="50" customWidth="1"/>
    <col min="4921" max="4921" width="10.44140625" style="50" customWidth="1"/>
    <col min="4922" max="4923" width="8.77734375" style="50"/>
    <col min="4924" max="4924" width="9.33203125" style="50" customWidth="1"/>
    <col min="4925" max="4925" width="18.44140625" style="50" customWidth="1"/>
    <col min="4926" max="4926" width="11" style="50" customWidth="1"/>
    <col min="4927" max="4927" width="9.5546875" style="50" customWidth="1"/>
    <col min="4928" max="4928" width="10.6640625" style="50" customWidth="1"/>
    <col min="4929" max="4929" width="9.88671875" style="50" customWidth="1"/>
    <col min="4930" max="4930" width="11.44140625" style="50" customWidth="1"/>
    <col min="4931" max="4931" width="9.88671875" style="50" customWidth="1"/>
    <col min="4932" max="4932" width="10" style="50" customWidth="1"/>
    <col min="4933" max="4933" width="6.77734375" style="50" customWidth="1"/>
    <col min="4934" max="4934" width="12.5546875" style="50" customWidth="1"/>
    <col min="4935" max="4935" width="9.5546875" style="50" customWidth="1"/>
    <col min="4936" max="4936" width="10.33203125" style="50" customWidth="1"/>
    <col min="4937" max="4937" width="7.77734375" style="50" customWidth="1"/>
    <col min="4938" max="4938" width="7.21875" style="50" customWidth="1"/>
    <col min="4939" max="4939" width="17.6640625" style="50" customWidth="1"/>
    <col min="4940" max="4940" width="8.77734375" style="50" customWidth="1"/>
    <col min="4941" max="4941" width="13.109375" style="50" bestFit="1" customWidth="1"/>
    <col min="4942" max="4942" width="13.77734375" style="50" customWidth="1"/>
    <col min="4943" max="4944" width="8.77734375" style="50"/>
    <col min="4945" max="4945" width="9" style="50" bestFit="1" customWidth="1"/>
    <col min="4946" max="4954" width="8.77734375" style="50"/>
    <col min="4955" max="4955" width="13.109375" style="50" customWidth="1"/>
    <col min="4956" max="4956" width="8.77734375" style="50"/>
    <col min="4957" max="4957" width="9.88671875" style="50" customWidth="1"/>
    <col min="4958" max="4961" width="8.77734375" style="50"/>
    <col min="4962" max="4962" width="8.5546875" style="50" customWidth="1"/>
    <col min="4963" max="4963" width="30.33203125" style="50" customWidth="1"/>
    <col min="4964" max="4964" width="9" style="50" bestFit="1" customWidth="1"/>
    <col min="4965" max="4965" width="8.77734375" style="50"/>
    <col min="4966" max="4966" width="5.88671875" style="50" customWidth="1"/>
    <col min="4967" max="4967" width="6.88671875" style="50" customWidth="1"/>
    <col min="4968" max="4968" width="23.88671875" style="50" customWidth="1"/>
    <col min="4969" max="4975" width="8.77734375" style="50"/>
    <col min="4976" max="4976" width="9" style="50" bestFit="1" customWidth="1"/>
    <col min="4977" max="4978" width="8.77734375" style="50"/>
    <col min="4979" max="4979" width="32.88671875" style="50" customWidth="1"/>
    <col min="4980" max="4980" width="16.6640625" style="50" customWidth="1"/>
    <col min="4981" max="4981" width="10.21875" style="50" customWidth="1"/>
    <col min="4982" max="4982" width="12.44140625" style="50" customWidth="1"/>
    <col min="4983" max="4983" width="10" style="50" bestFit="1" customWidth="1"/>
    <col min="4984" max="4984" width="8.77734375" style="50"/>
    <col min="4985" max="4985" width="9" style="50" bestFit="1" customWidth="1"/>
    <col min="4986" max="4987" width="8.77734375" style="50"/>
    <col min="4988" max="4988" width="11.6640625" style="50" customWidth="1"/>
    <col min="4989" max="4989" width="8.77734375" style="50"/>
    <col min="4990" max="4990" width="28.77734375" style="50" customWidth="1"/>
    <col min="4991" max="4991" width="12.33203125" style="50" customWidth="1"/>
    <col min="4992" max="4992" width="11.21875" style="50" customWidth="1"/>
    <col min="4993" max="5120" width="8.77734375" style="50"/>
    <col min="5121" max="5121" width="5.6640625" style="50" customWidth="1"/>
    <col min="5122" max="5122" width="26.5546875" style="50" customWidth="1"/>
    <col min="5123" max="5123" width="10.5546875" style="50" customWidth="1"/>
    <col min="5124" max="5124" width="8.88671875" style="50" customWidth="1"/>
    <col min="5125" max="5125" width="8" style="50" customWidth="1"/>
    <col min="5126" max="5126" width="10.88671875" style="50" customWidth="1"/>
    <col min="5127" max="5127" width="11.77734375" style="50" customWidth="1"/>
    <col min="5128" max="5128" width="10.21875" style="50" customWidth="1"/>
    <col min="5129" max="5129" width="12" style="50" customWidth="1"/>
    <col min="5130" max="5130" width="10.21875" style="50" customWidth="1"/>
    <col min="5131" max="5131" width="12" style="50" customWidth="1"/>
    <col min="5132" max="5132" width="12.88671875" style="50" customWidth="1"/>
    <col min="5133" max="5133" width="12.5546875" style="50" customWidth="1"/>
    <col min="5134" max="5134" width="8.21875" style="50" customWidth="1"/>
    <col min="5135" max="5135" width="9.88671875" style="50" customWidth="1"/>
    <col min="5136" max="5136" width="11.33203125" style="50" customWidth="1"/>
    <col min="5137" max="5137" width="11.5546875" style="50" customWidth="1"/>
    <col min="5138" max="5138" width="10.44140625" style="50" customWidth="1"/>
    <col min="5139" max="5139" width="11.6640625" style="50" customWidth="1"/>
    <col min="5140" max="5140" width="11.77734375" style="50" customWidth="1"/>
    <col min="5141" max="5141" width="12.109375" style="50" customWidth="1"/>
    <col min="5142" max="5142" width="11" style="50" customWidth="1"/>
    <col min="5143" max="5143" width="10.88671875" style="50" customWidth="1"/>
    <col min="5144" max="5144" width="10.5546875" style="50" customWidth="1"/>
    <col min="5145" max="5145" width="9.88671875" style="50" customWidth="1"/>
    <col min="5146" max="5146" width="10.77734375" style="50" customWidth="1"/>
    <col min="5147" max="5147" width="9.77734375" style="50" customWidth="1"/>
    <col min="5148" max="5148" width="11.21875" style="50" customWidth="1"/>
    <col min="5149" max="5149" width="10.33203125" style="50" customWidth="1"/>
    <col min="5150" max="5150" width="11.88671875" style="50" customWidth="1"/>
    <col min="5151" max="5151" width="8.77734375" style="50"/>
    <col min="5152" max="5152" width="13.44140625" style="50" customWidth="1"/>
    <col min="5153" max="5153" width="10.88671875" style="50" customWidth="1"/>
    <col min="5154" max="5154" width="11.44140625" style="50" customWidth="1"/>
    <col min="5155" max="5155" width="11.77734375" style="50" customWidth="1"/>
    <col min="5156" max="5156" width="11.109375" style="50" customWidth="1"/>
    <col min="5157" max="5157" width="10.88671875" style="50" customWidth="1"/>
    <col min="5158" max="5162" width="8.77734375" style="50"/>
    <col min="5163" max="5163" width="10.21875" style="50" customWidth="1"/>
    <col min="5164" max="5164" width="11.5546875" style="50" customWidth="1"/>
    <col min="5165" max="5165" width="12.109375" style="50" customWidth="1"/>
    <col min="5166" max="5166" width="13.21875" style="50" customWidth="1"/>
    <col min="5167" max="5167" width="14.109375" style="50" customWidth="1"/>
    <col min="5168" max="5168" width="11.77734375" style="50" customWidth="1"/>
    <col min="5169" max="5173" width="8.77734375" style="50"/>
    <col min="5174" max="5174" width="28.77734375" style="50" customWidth="1"/>
    <col min="5175" max="5175" width="11.77734375" style="50" customWidth="1"/>
    <col min="5176" max="5176" width="10" style="50" customWidth="1"/>
    <col min="5177" max="5177" width="10.44140625" style="50" customWidth="1"/>
    <col min="5178" max="5179" width="8.77734375" style="50"/>
    <col min="5180" max="5180" width="9.33203125" style="50" customWidth="1"/>
    <col min="5181" max="5181" width="18.44140625" style="50" customWidth="1"/>
    <col min="5182" max="5182" width="11" style="50" customWidth="1"/>
    <col min="5183" max="5183" width="9.5546875" style="50" customWidth="1"/>
    <col min="5184" max="5184" width="10.6640625" style="50" customWidth="1"/>
    <col min="5185" max="5185" width="9.88671875" style="50" customWidth="1"/>
    <col min="5186" max="5186" width="11.44140625" style="50" customWidth="1"/>
    <col min="5187" max="5187" width="9.88671875" style="50" customWidth="1"/>
    <col min="5188" max="5188" width="10" style="50" customWidth="1"/>
    <col min="5189" max="5189" width="6.77734375" style="50" customWidth="1"/>
    <col min="5190" max="5190" width="12.5546875" style="50" customWidth="1"/>
    <col min="5191" max="5191" width="9.5546875" style="50" customWidth="1"/>
    <col min="5192" max="5192" width="10.33203125" style="50" customWidth="1"/>
    <col min="5193" max="5193" width="7.77734375" style="50" customWidth="1"/>
    <col min="5194" max="5194" width="7.21875" style="50" customWidth="1"/>
    <col min="5195" max="5195" width="17.6640625" style="50" customWidth="1"/>
    <col min="5196" max="5196" width="8.77734375" style="50" customWidth="1"/>
    <col min="5197" max="5197" width="13.109375" style="50" bestFit="1" customWidth="1"/>
    <col min="5198" max="5198" width="13.77734375" style="50" customWidth="1"/>
    <col min="5199" max="5200" width="8.77734375" style="50"/>
    <col min="5201" max="5201" width="9" style="50" bestFit="1" customWidth="1"/>
    <col min="5202" max="5210" width="8.77734375" style="50"/>
    <col min="5211" max="5211" width="13.109375" style="50" customWidth="1"/>
    <col min="5212" max="5212" width="8.77734375" style="50"/>
    <col min="5213" max="5213" width="9.88671875" style="50" customWidth="1"/>
    <col min="5214" max="5217" width="8.77734375" style="50"/>
    <col min="5218" max="5218" width="8.5546875" style="50" customWidth="1"/>
    <col min="5219" max="5219" width="30.33203125" style="50" customWidth="1"/>
    <col min="5220" max="5220" width="9" style="50" bestFit="1" customWidth="1"/>
    <col min="5221" max="5221" width="8.77734375" style="50"/>
    <col min="5222" max="5222" width="5.88671875" style="50" customWidth="1"/>
    <col min="5223" max="5223" width="6.88671875" style="50" customWidth="1"/>
    <col min="5224" max="5224" width="23.88671875" style="50" customWidth="1"/>
    <col min="5225" max="5231" width="8.77734375" style="50"/>
    <col min="5232" max="5232" width="9" style="50" bestFit="1" customWidth="1"/>
    <col min="5233" max="5234" width="8.77734375" style="50"/>
    <col min="5235" max="5235" width="32.88671875" style="50" customWidth="1"/>
    <col min="5236" max="5236" width="16.6640625" style="50" customWidth="1"/>
    <col min="5237" max="5237" width="10.21875" style="50" customWidth="1"/>
    <col min="5238" max="5238" width="12.44140625" style="50" customWidth="1"/>
    <col min="5239" max="5239" width="10" style="50" bestFit="1" customWidth="1"/>
    <col min="5240" max="5240" width="8.77734375" style="50"/>
    <col min="5241" max="5241" width="9" style="50" bestFit="1" customWidth="1"/>
    <col min="5242" max="5243" width="8.77734375" style="50"/>
    <col min="5244" max="5244" width="11.6640625" style="50" customWidth="1"/>
    <col min="5245" max="5245" width="8.77734375" style="50"/>
    <col min="5246" max="5246" width="28.77734375" style="50" customWidth="1"/>
    <col min="5247" max="5247" width="12.33203125" style="50" customWidth="1"/>
    <col min="5248" max="5248" width="11.21875" style="50" customWidth="1"/>
    <col min="5249" max="5376" width="8.77734375" style="50"/>
    <col min="5377" max="5377" width="5.6640625" style="50" customWidth="1"/>
    <col min="5378" max="5378" width="26.5546875" style="50" customWidth="1"/>
    <col min="5379" max="5379" width="10.5546875" style="50" customWidth="1"/>
    <col min="5380" max="5380" width="8.88671875" style="50" customWidth="1"/>
    <col min="5381" max="5381" width="8" style="50" customWidth="1"/>
    <col min="5382" max="5382" width="10.88671875" style="50" customWidth="1"/>
    <col min="5383" max="5383" width="11.77734375" style="50" customWidth="1"/>
    <col min="5384" max="5384" width="10.21875" style="50" customWidth="1"/>
    <col min="5385" max="5385" width="12" style="50" customWidth="1"/>
    <col min="5386" max="5386" width="10.21875" style="50" customWidth="1"/>
    <col min="5387" max="5387" width="12" style="50" customWidth="1"/>
    <col min="5388" max="5388" width="12.88671875" style="50" customWidth="1"/>
    <col min="5389" max="5389" width="12.5546875" style="50" customWidth="1"/>
    <col min="5390" max="5390" width="8.21875" style="50" customWidth="1"/>
    <col min="5391" max="5391" width="9.88671875" style="50" customWidth="1"/>
    <col min="5392" max="5392" width="11.33203125" style="50" customWidth="1"/>
    <col min="5393" max="5393" width="11.5546875" style="50" customWidth="1"/>
    <col min="5394" max="5394" width="10.44140625" style="50" customWidth="1"/>
    <col min="5395" max="5395" width="11.6640625" style="50" customWidth="1"/>
    <col min="5396" max="5396" width="11.77734375" style="50" customWidth="1"/>
    <col min="5397" max="5397" width="12.109375" style="50" customWidth="1"/>
    <col min="5398" max="5398" width="11" style="50" customWidth="1"/>
    <col min="5399" max="5399" width="10.88671875" style="50" customWidth="1"/>
    <col min="5400" max="5400" width="10.5546875" style="50" customWidth="1"/>
    <col min="5401" max="5401" width="9.88671875" style="50" customWidth="1"/>
    <col min="5402" max="5402" width="10.77734375" style="50" customWidth="1"/>
    <col min="5403" max="5403" width="9.77734375" style="50" customWidth="1"/>
    <col min="5404" max="5404" width="11.21875" style="50" customWidth="1"/>
    <col min="5405" max="5405" width="10.33203125" style="50" customWidth="1"/>
    <col min="5406" max="5406" width="11.88671875" style="50" customWidth="1"/>
    <col min="5407" max="5407" width="8.77734375" style="50"/>
    <col min="5408" max="5408" width="13.44140625" style="50" customWidth="1"/>
    <col min="5409" max="5409" width="10.88671875" style="50" customWidth="1"/>
    <col min="5410" max="5410" width="11.44140625" style="50" customWidth="1"/>
    <col min="5411" max="5411" width="11.77734375" style="50" customWidth="1"/>
    <col min="5412" max="5412" width="11.109375" style="50" customWidth="1"/>
    <col min="5413" max="5413" width="10.88671875" style="50" customWidth="1"/>
    <col min="5414" max="5418" width="8.77734375" style="50"/>
    <col min="5419" max="5419" width="10.21875" style="50" customWidth="1"/>
    <col min="5420" max="5420" width="11.5546875" style="50" customWidth="1"/>
    <col min="5421" max="5421" width="12.109375" style="50" customWidth="1"/>
    <col min="5422" max="5422" width="13.21875" style="50" customWidth="1"/>
    <col min="5423" max="5423" width="14.109375" style="50" customWidth="1"/>
    <col min="5424" max="5424" width="11.77734375" style="50" customWidth="1"/>
    <col min="5425" max="5429" width="8.77734375" style="50"/>
    <col min="5430" max="5430" width="28.77734375" style="50" customWidth="1"/>
    <col min="5431" max="5431" width="11.77734375" style="50" customWidth="1"/>
    <col min="5432" max="5432" width="10" style="50" customWidth="1"/>
    <col min="5433" max="5433" width="10.44140625" style="50" customWidth="1"/>
    <col min="5434" max="5435" width="8.77734375" style="50"/>
    <col min="5436" max="5436" width="9.33203125" style="50" customWidth="1"/>
    <col min="5437" max="5437" width="18.44140625" style="50" customWidth="1"/>
    <col min="5438" max="5438" width="11" style="50" customWidth="1"/>
    <col min="5439" max="5439" width="9.5546875" style="50" customWidth="1"/>
    <col min="5440" max="5440" width="10.6640625" style="50" customWidth="1"/>
    <col min="5441" max="5441" width="9.88671875" style="50" customWidth="1"/>
    <col min="5442" max="5442" width="11.44140625" style="50" customWidth="1"/>
    <col min="5443" max="5443" width="9.88671875" style="50" customWidth="1"/>
    <col min="5444" max="5444" width="10" style="50" customWidth="1"/>
    <col min="5445" max="5445" width="6.77734375" style="50" customWidth="1"/>
    <col min="5446" max="5446" width="12.5546875" style="50" customWidth="1"/>
    <col min="5447" max="5447" width="9.5546875" style="50" customWidth="1"/>
    <col min="5448" max="5448" width="10.33203125" style="50" customWidth="1"/>
    <col min="5449" max="5449" width="7.77734375" style="50" customWidth="1"/>
    <col min="5450" max="5450" width="7.21875" style="50" customWidth="1"/>
    <col min="5451" max="5451" width="17.6640625" style="50" customWidth="1"/>
    <col min="5452" max="5452" width="8.77734375" style="50" customWidth="1"/>
    <col min="5453" max="5453" width="13.109375" style="50" bestFit="1" customWidth="1"/>
    <col min="5454" max="5454" width="13.77734375" style="50" customWidth="1"/>
    <col min="5455" max="5456" width="8.77734375" style="50"/>
    <col min="5457" max="5457" width="9" style="50" bestFit="1" customWidth="1"/>
    <col min="5458" max="5466" width="8.77734375" style="50"/>
    <col min="5467" max="5467" width="13.109375" style="50" customWidth="1"/>
    <col min="5468" max="5468" width="8.77734375" style="50"/>
    <col min="5469" max="5469" width="9.88671875" style="50" customWidth="1"/>
    <col min="5470" max="5473" width="8.77734375" style="50"/>
    <col min="5474" max="5474" width="8.5546875" style="50" customWidth="1"/>
    <col min="5475" max="5475" width="30.33203125" style="50" customWidth="1"/>
    <col min="5476" max="5476" width="9" style="50" bestFit="1" customWidth="1"/>
    <col min="5477" max="5477" width="8.77734375" style="50"/>
    <col min="5478" max="5478" width="5.88671875" style="50" customWidth="1"/>
    <col min="5479" max="5479" width="6.88671875" style="50" customWidth="1"/>
    <col min="5480" max="5480" width="23.88671875" style="50" customWidth="1"/>
    <col min="5481" max="5487" width="8.77734375" style="50"/>
    <col min="5488" max="5488" width="9" style="50" bestFit="1" customWidth="1"/>
    <col min="5489" max="5490" width="8.77734375" style="50"/>
    <col min="5491" max="5491" width="32.88671875" style="50" customWidth="1"/>
    <col min="5492" max="5492" width="16.6640625" style="50" customWidth="1"/>
    <col min="5493" max="5493" width="10.21875" style="50" customWidth="1"/>
    <col min="5494" max="5494" width="12.44140625" style="50" customWidth="1"/>
    <col min="5495" max="5495" width="10" style="50" bestFit="1" customWidth="1"/>
    <col min="5496" max="5496" width="8.77734375" style="50"/>
    <col min="5497" max="5497" width="9" style="50" bestFit="1" customWidth="1"/>
    <col min="5498" max="5499" width="8.77734375" style="50"/>
    <col min="5500" max="5500" width="11.6640625" style="50" customWidth="1"/>
    <col min="5501" max="5501" width="8.77734375" style="50"/>
    <col min="5502" max="5502" width="28.77734375" style="50" customWidth="1"/>
    <col min="5503" max="5503" width="12.33203125" style="50" customWidth="1"/>
    <col min="5504" max="5504" width="11.21875" style="50" customWidth="1"/>
    <col min="5505" max="5632" width="8.77734375" style="50"/>
    <col min="5633" max="5633" width="5.6640625" style="50" customWidth="1"/>
    <col min="5634" max="5634" width="26.5546875" style="50" customWidth="1"/>
    <col min="5635" max="5635" width="10.5546875" style="50" customWidth="1"/>
    <col min="5636" max="5636" width="8.88671875" style="50" customWidth="1"/>
    <col min="5637" max="5637" width="8" style="50" customWidth="1"/>
    <col min="5638" max="5638" width="10.88671875" style="50" customWidth="1"/>
    <col min="5639" max="5639" width="11.77734375" style="50" customWidth="1"/>
    <col min="5640" max="5640" width="10.21875" style="50" customWidth="1"/>
    <col min="5641" max="5641" width="12" style="50" customWidth="1"/>
    <col min="5642" max="5642" width="10.21875" style="50" customWidth="1"/>
    <col min="5643" max="5643" width="12" style="50" customWidth="1"/>
    <col min="5644" max="5644" width="12.88671875" style="50" customWidth="1"/>
    <col min="5645" max="5645" width="12.5546875" style="50" customWidth="1"/>
    <col min="5646" max="5646" width="8.21875" style="50" customWidth="1"/>
    <col min="5647" max="5647" width="9.88671875" style="50" customWidth="1"/>
    <col min="5648" max="5648" width="11.33203125" style="50" customWidth="1"/>
    <col min="5649" max="5649" width="11.5546875" style="50" customWidth="1"/>
    <col min="5650" max="5650" width="10.44140625" style="50" customWidth="1"/>
    <col min="5651" max="5651" width="11.6640625" style="50" customWidth="1"/>
    <col min="5652" max="5652" width="11.77734375" style="50" customWidth="1"/>
    <col min="5653" max="5653" width="12.109375" style="50" customWidth="1"/>
    <col min="5654" max="5654" width="11" style="50" customWidth="1"/>
    <col min="5655" max="5655" width="10.88671875" style="50" customWidth="1"/>
    <col min="5656" max="5656" width="10.5546875" style="50" customWidth="1"/>
    <col min="5657" max="5657" width="9.88671875" style="50" customWidth="1"/>
    <col min="5658" max="5658" width="10.77734375" style="50" customWidth="1"/>
    <col min="5659" max="5659" width="9.77734375" style="50" customWidth="1"/>
    <col min="5660" max="5660" width="11.21875" style="50" customWidth="1"/>
    <col min="5661" max="5661" width="10.33203125" style="50" customWidth="1"/>
    <col min="5662" max="5662" width="11.88671875" style="50" customWidth="1"/>
    <col min="5663" max="5663" width="8.77734375" style="50"/>
    <col min="5664" max="5664" width="13.44140625" style="50" customWidth="1"/>
    <col min="5665" max="5665" width="10.88671875" style="50" customWidth="1"/>
    <col min="5666" max="5666" width="11.44140625" style="50" customWidth="1"/>
    <col min="5667" max="5667" width="11.77734375" style="50" customWidth="1"/>
    <col min="5668" max="5668" width="11.109375" style="50" customWidth="1"/>
    <col min="5669" max="5669" width="10.88671875" style="50" customWidth="1"/>
    <col min="5670" max="5674" width="8.77734375" style="50"/>
    <col min="5675" max="5675" width="10.21875" style="50" customWidth="1"/>
    <col min="5676" max="5676" width="11.5546875" style="50" customWidth="1"/>
    <col min="5677" max="5677" width="12.109375" style="50" customWidth="1"/>
    <col min="5678" max="5678" width="13.21875" style="50" customWidth="1"/>
    <col min="5679" max="5679" width="14.109375" style="50" customWidth="1"/>
    <col min="5680" max="5680" width="11.77734375" style="50" customWidth="1"/>
    <col min="5681" max="5685" width="8.77734375" style="50"/>
    <col min="5686" max="5686" width="28.77734375" style="50" customWidth="1"/>
    <col min="5687" max="5687" width="11.77734375" style="50" customWidth="1"/>
    <col min="5688" max="5688" width="10" style="50" customWidth="1"/>
    <col min="5689" max="5689" width="10.44140625" style="50" customWidth="1"/>
    <col min="5690" max="5691" width="8.77734375" style="50"/>
    <col min="5692" max="5692" width="9.33203125" style="50" customWidth="1"/>
    <col min="5693" max="5693" width="18.44140625" style="50" customWidth="1"/>
    <col min="5694" max="5694" width="11" style="50" customWidth="1"/>
    <col min="5695" max="5695" width="9.5546875" style="50" customWidth="1"/>
    <col min="5696" max="5696" width="10.6640625" style="50" customWidth="1"/>
    <col min="5697" max="5697" width="9.88671875" style="50" customWidth="1"/>
    <col min="5698" max="5698" width="11.44140625" style="50" customWidth="1"/>
    <col min="5699" max="5699" width="9.88671875" style="50" customWidth="1"/>
    <col min="5700" max="5700" width="10" style="50" customWidth="1"/>
    <col min="5701" max="5701" width="6.77734375" style="50" customWidth="1"/>
    <col min="5702" max="5702" width="12.5546875" style="50" customWidth="1"/>
    <col min="5703" max="5703" width="9.5546875" style="50" customWidth="1"/>
    <col min="5704" max="5704" width="10.33203125" style="50" customWidth="1"/>
    <col min="5705" max="5705" width="7.77734375" style="50" customWidth="1"/>
    <col min="5706" max="5706" width="7.21875" style="50" customWidth="1"/>
    <col min="5707" max="5707" width="17.6640625" style="50" customWidth="1"/>
    <col min="5708" max="5708" width="8.77734375" style="50" customWidth="1"/>
    <col min="5709" max="5709" width="13.109375" style="50" bestFit="1" customWidth="1"/>
    <col min="5710" max="5710" width="13.77734375" style="50" customWidth="1"/>
    <col min="5711" max="5712" width="8.77734375" style="50"/>
    <col min="5713" max="5713" width="9" style="50" bestFit="1" customWidth="1"/>
    <col min="5714" max="5722" width="8.77734375" style="50"/>
    <col min="5723" max="5723" width="13.109375" style="50" customWidth="1"/>
    <col min="5724" max="5724" width="8.77734375" style="50"/>
    <col min="5725" max="5725" width="9.88671875" style="50" customWidth="1"/>
    <col min="5726" max="5729" width="8.77734375" style="50"/>
    <col min="5730" max="5730" width="8.5546875" style="50" customWidth="1"/>
    <col min="5731" max="5731" width="30.33203125" style="50" customWidth="1"/>
    <col min="5732" max="5732" width="9" style="50" bestFit="1" customWidth="1"/>
    <col min="5733" max="5733" width="8.77734375" style="50"/>
    <col min="5734" max="5734" width="5.88671875" style="50" customWidth="1"/>
    <col min="5735" max="5735" width="6.88671875" style="50" customWidth="1"/>
    <col min="5736" max="5736" width="23.88671875" style="50" customWidth="1"/>
    <col min="5737" max="5743" width="8.77734375" style="50"/>
    <col min="5744" max="5744" width="9" style="50" bestFit="1" customWidth="1"/>
    <col min="5745" max="5746" width="8.77734375" style="50"/>
    <col min="5747" max="5747" width="32.88671875" style="50" customWidth="1"/>
    <col min="5748" max="5748" width="16.6640625" style="50" customWidth="1"/>
    <col min="5749" max="5749" width="10.21875" style="50" customWidth="1"/>
    <col min="5750" max="5750" width="12.44140625" style="50" customWidth="1"/>
    <col min="5751" max="5751" width="10" style="50" bestFit="1" customWidth="1"/>
    <col min="5752" max="5752" width="8.77734375" style="50"/>
    <col min="5753" max="5753" width="9" style="50" bestFit="1" customWidth="1"/>
    <col min="5754" max="5755" width="8.77734375" style="50"/>
    <col min="5756" max="5756" width="11.6640625" style="50" customWidth="1"/>
    <col min="5757" max="5757" width="8.77734375" style="50"/>
    <col min="5758" max="5758" width="28.77734375" style="50" customWidth="1"/>
    <col min="5759" max="5759" width="12.33203125" style="50" customWidth="1"/>
    <col min="5760" max="5760" width="11.21875" style="50" customWidth="1"/>
    <col min="5761" max="5888" width="8.77734375" style="50"/>
    <col min="5889" max="5889" width="5.6640625" style="50" customWidth="1"/>
    <col min="5890" max="5890" width="26.5546875" style="50" customWidth="1"/>
    <col min="5891" max="5891" width="10.5546875" style="50" customWidth="1"/>
    <col min="5892" max="5892" width="8.88671875" style="50" customWidth="1"/>
    <col min="5893" max="5893" width="8" style="50" customWidth="1"/>
    <col min="5894" max="5894" width="10.88671875" style="50" customWidth="1"/>
    <col min="5895" max="5895" width="11.77734375" style="50" customWidth="1"/>
    <col min="5896" max="5896" width="10.21875" style="50" customWidth="1"/>
    <col min="5897" max="5897" width="12" style="50" customWidth="1"/>
    <col min="5898" max="5898" width="10.21875" style="50" customWidth="1"/>
    <col min="5899" max="5899" width="12" style="50" customWidth="1"/>
    <col min="5900" max="5900" width="12.88671875" style="50" customWidth="1"/>
    <col min="5901" max="5901" width="12.5546875" style="50" customWidth="1"/>
    <col min="5902" max="5902" width="8.21875" style="50" customWidth="1"/>
    <col min="5903" max="5903" width="9.88671875" style="50" customWidth="1"/>
    <col min="5904" max="5904" width="11.33203125" style="50" customWidth="1"/>
    <col min="5905" max="5905" width="11.5546875" style="50" customWidth="1"/>
    <col min="5906" max="5906" width="10.44140625" style="50" customWidth="1"/>
    <col min="5907" max="5907" width="11.6640625" style="50" customWidth="1"/>
    <col min="5908" max="5908" width="11.77734375" style="50" customWidth="1"/>
    <col min="5909" max="5909" width="12.109375" style="50" customWidth="1"/>
    <col min="5910" max="5910" width="11" style="50" customWidth="1"/>
    <col min="5911" max="5911" width="10.88671875" style="50" customWidth="1"/>
    <col min="5912" max="5912" width="10.5546875" style="50" customWidth="1"/>
    <col min="5913" max="5913" width="9.88671875" style="50" customWidth="1"/>
    <col min="5914" max="5914" width="10.77734375" style="50" customWidth="1"/>
    <col min="5915" max="5915" width="9.77734375" style="50" customWidth="1"/>
    <col min="5916" max="5916" width="11.21875" style="50" customWidth="1"/>
    <col min="5917" max="5917" width="10.33203125" style="50" customWidth="1"/>
    <col min="5918" max="5918" width="11.88671875" style="50" customWidth="1"/>
    <col min="5919" max="5919" width="8.77734375" style="50"/>
    <col min="5920" max="5920" width="13.44140625" style="50" customWidth="1"/>
    <col min="5921" max="5921" width="10.88671875" style="50" customWidth="1"/>
    <col min="5922" max="5922" width="11.44140625" style="50" customWidth="1"/>
    <col min="5923" max="5923" width="11.77734375" style="50" customWidth="1"/>
    <col min="5924" max="5924" width="11.109375" style="50" customWidth="1"/>
    <col min="5925" max="5925" width="10.88671875" style="50" customWidth="1"/>
    <col min="5926" max="5930" width="8.77734375" style="50"/>
    <col min="5931" max="5931" width="10.21875" style="50" customWidth="1"/>
    <col min="5932" max="5932" width="11.5546875" style="50" customWidth="1"/>
    <col min="5933" max="5933" width="12.109375" style="50" customWidth="1"/>
    <col min="5934" max="5934" width="13.21875" style="50" customWidth="1"/>
    <col min="5935" max="5935" width="14.109375" style="50" customWidth="1"/>
    <col min="5936" max="5936" width="11.77734375" style="50" customWidth="1"/>
    <col min="5937" max="5941" width="8.77734375" style="50"/>
    <col min="5942" max="5942" width="28.77734375" style="50" customWidth="1"/>
    <col min="5943" max="5943" width="11.77734375" style="50" customWidth="1"/>
    <col min="5944" max="5944" width="10" style="50" customWidth="1"/>
    <col min="5945" max="5945" width="10.44140625" style="50" customWidth="1"/>
    <col min="5946" max="5947" width="8.77734375" style="50"/>
    <col min="5948" max="5948" width="9.33203125" style="50" customWidth="1"/>
    <col min="5949" max="5949" width="18.44140625" style="50" customWidth="1"/>
    <col min="5950" max="5950" width="11" style="50" customWidth="1"/>
    <col min="5951" max="5951" width="9.5546875" style="50" customWidth="1"/>
    <col min="5952" max="5952" width="10.6640625" style="50" customWidth="1"/>
    <col min="5953" max="5953" width="9.88671875" style="50" customWidth="1"/>
    <col min="5954" max="5954" width="11.44140625" style="50" customWidth="1"/>
    <col min="5955" max="5955" width="9.88671875" style="50" customWidth="1"/>
    <col min="5956" max="5956" width="10" style="50" customWidth="1"/>
    <col min="5957" max="5957" width="6.77734375" style="50" customWidth="1"/>
    <col min="5958" max="5958" width="12.5546875" style="50" customWidth="1"/>
    <col min="5959" max="5959" width="9.5546875" style="50" customWidth="1"/>
    <col min="5960" max="5960" width="10.33203125" style="50" customWidth="1"/>
    <col min="5961" max="5961" width="7.77734375" style="50" customWidth="1"/>
    <col min="5962" max="5962" width="7.21875" style="50" customWidth="1"/>
    <col min="5963" max="5963" width="17.6640625" style="50" customWidth="1"/>
    <col min="5964" max="5964" width="8.77734375" style="50" customWidth="1"/>
    <col min="5965" max="5965" width="13.109375" style="50" bestFit="1" customWidth="1"/>
    <col min="5966" max="5966" width="13.77734375" style="50" customWidth="1"/>
    <col min="5967" max="5968" width="8.77734375" style="50"/>
    <col min="5969" max="5969" width="9" style="50" bestFit="1" customWidth="1"/>
    <col min="5970" max="5978" width="8.77734375" style="50"/>
    <col min="5979" max="5979" width="13.109375" style="50" customWidth="1"/>
    <col min="5980" max="5980" width="8.77734375" style="50"/>
    <col min="5981" max="5981" width="9.88671875" style="50" customWidth="1"/>
    <col min="5982" max="5985" width="8.77734375" style="50"/>
    <col min="5986" max="5986" width="8.5546875" style="50" customWidth="1"/>
    <col min="5987" max="5987" width="30.33203125" style="50" customWidth="1"/>
    <col min="5988" max="5988" width="9" style="50" bestFit="1" customWidth="1"/>
    <col min="5989" max="5989" width="8.77734375" style="50"/>
    <col min="5990" max="5990" width="5.88671875" style="50" customWidth="1"/>
    <col min="5991" max="5991" width="6.88671875" style="50" customWidth="1"/>
    <col min="5992" max="5992" width="23.88671875" style="50" customWidth="1"/>
    <col min="5993" max="5999" width="8.77734375" style="50"/>
    <col min="6000" max="6000" width="9" style="50" bestFit="1" customWidth="1"/>
    <col min="6001" max="6002" width="8.77734375" style="50"/>
    <col min="6003" max="6003" width="32.88671875" style="50" customWidth="1"/>
    <col min="6004" max="6004" width="16.6640625" style="50" customWidth="1"/>
    <col min="6005" max="6005" width="10.21875" style="50" customWidth="1"/>
    <col min="6006" max="6006" width="12.44140625" style="50" customWidth="1"/>
    <col min="6007" max="6007" width="10" style="50" bestFit="1" customWidth="1"/>
    <col min="6008" max="6008" width="8.77734375" style="50"/>
    <col min="6009" max="6009" width="9" style="50" bestFit="1" customWidth="1"/>
    <col min="6010" max="6011" width="8.77734375" style="50"/>
    <col min="6012" max="6012" width="11.6640625" style="50" customWidth="1"/>
    <col min="6013" max="6013" width="8.77734375" style="50"/>
    <col min="6014" max="6014" width="28.77734375" style="50" customWidth="1"/>
    <col min="6015" max="6015" width="12.33203125" style="50" customWidth="1"/>
    <col min="6016" max="6016" width="11.21875" style="50" customWidth="1"/>
    <col min="6017" max="6144" width="8.77734375" style="50"/>
    <col min="6145" max="6145" width="5.6640625" style="50" customWidth="1"/>
    <col min="6146" max="6146" width="26.5546875" style="50" customWidth="1"/>
    <col min="6147" max="6147" width="10.5546875" style="50" customWidth="1"/>
    <col min="6148" max="6148" width="8.88671875" style="50" customWidth="1"/>
    <col min="6149" max="6149" width="8" style="50" customWidth="1"/>
    <col min="6150" max="6150" width="10.88671875" style="50" customWidth="1"/>
    <col min="6151" max="6151" width="11.77734375" style="50" customWidth="1"/>
    <col min="6152" max="6152" width="10.21875" style="50" customWidth="1"/>
    <col min="6153" max="6153" width="12" style="50" customWidth="1"/>
    <col min="6154" max="6154" width="10.21875" style="50" customWidth="1"/>
    <col min="6155" max="6155" width="12" style="50" customWidth="1"/>
    <col min="6156" max="6156" width="12.88671875" style="50" customWidth="1"/>
    <col min="6157" max="6157" width="12.5546875" style="50" customWidth="1"/>
    <col min="6158" max="6158" width="8.21875" style="50" customWidth="1"/>
    <col min="6159" max="6159" width="9.88671875" style="50" customWidth="1"/>
    <col min="6160" max="6160" width="11.33203125" style="50" customWidth="1"/>
    <col min="6161" max="6161" width="11.5546875" style="50" customWidth="1"/>
    <col min="6162" max="6162" width="10.44140625" style="50" customWidth="1"/>
    <col min="6163" max="6163" width="11.6640625" style="50" customWidth="1"/>
    <col min="6164" max="6164" width="11.77734375" style="50" customWidth="1"/>
    <col min="6165" max="6165" width="12.109375" style="50" customWidth="1"/>
    <col min="6166" max="6166" width="11" style="50" customWidth="1"/>
    <col min="6167" max="6167" width="10.88671875" style="50" customWidth="1"/>
    <col min="6168" max="6168" width="10.5546875" style="50" customWidth="1"/>
    <col min="6169" max="6169" width="9.88671875" style="50" customWidth="1"/>
    <col min="6170" max="6170" width="10.77734375" style="50" customWidth="1"/>
    <col min="6171" max="6171" width="9.77734375" style="50" customWidth="1"/>
    <col min="6172" max="6172" width="11.21875" style="50" customWidth="1"/>
    <col min="6173" max="6173" width="10.33203125" style="50" customWidth="1"/>
    <col min="6174" max="6174" width="11.88671875" style="50" customWidth="1"/>
    <col min="6175" max="6175" width="8.77734375" style="50"/>
    <col min="6176" max="6176" width="13.44140625" style="50" customWidth="1"/>
    <col min="6177" max="6177" width="10.88671875" style="50" customWidth="1"/>
    <col min="6178" max="6178" width="11.44140625" style="50" customWidth="1"/>
    <col min="6179" max="6179" width="11.77734375" style="50" customWidth="1"/>
    <col min="6180" max="6180" width="11.109375" style="50" customWidth="1"/>
    <col min="6181" max="6181" width="10.88671875" style="50" customWidth="1"/>
    <col min="6182" max="6186" width="8.77734375" style="50"/>
    <col min="6187" max="6187" width="10.21875" style="50" customWidth="1"/>
    <col min="6188" max="6188" width="11.5546875" style="50" customWidth="1"/>
    <col min="6189" max="6189" width="12.109375" style="50" customWidth="1"/>
    <col min="6190" max="6190" width="13.21875" style="50" customWidth="1"/>
    <col min="6191" max="6191" width="14.109375" style="50" customWidth="1"/>
    <col min="6192" max="6192" width="11.77734375" style="50" customWidth="1"/>
    <col min="6193" max="6197" width="8.77734375" style="50"/>
    <col min="6198" max="6198" width="28.77734375" style="50" customWidth="1"/>
    <col min="6199" max="6199" width="11.77734375" style="50" customWidth="1"/>
    <col min="6200" max="6200" width="10" style="50" customWidth="1"/>
    <col min="6201" max="6201" width="10.44140625" style="50" customWidth="1"/>
    <col min="6202" max="6203" width="8.77734375" style="50"/>
    <col min="6204" max="6204" width="9.33203125" style="50" customWidth="1"/>
    <col min="6205" max="6205" width="18.44140625" style="50" customWidth="1"/>
    <col min="6206" max="6206" width="11" style="50" customWidth="1"/>
    <col min="6207" max="6207" width="9.5546875" style="50" customWidth="1"/>
    <col min="6208" max="6208" width="10.6640625" style="50" customWidth="1"/>
    <col min="6209" max="6209" width="9.88671875" style="50" customWidth="1"/>
    <col min="6210" max="6210" width="11.44140625" style="50" customWidth="1"/>
    <col min="6211" max="6211" width="9.88671875" style="50" customWidth="1"/>
    <col min="6212" max="6212" width="10" style="50" customWidth="1"/>
    <col min="6213" max="6213" width="6.77734375" style="50" customWidth="1"/>
    <col min="6214" max="6214" width="12.5546875" style="50" customWidth="1"/>
    <col min="6215" max="6215" width="9.5546875" style="50" customWidth="1"/>
    <col min="6216" max="6216" width="10.33203125" style="50" customWidth="1"/>
    <col min="6217" max="6217" width="7.77734375" style="50" customWidth="1"/>
    <col min="6218" max="6218" width="7.21875" style="50" customWidth="1"/>
    <col min="6219" max="6219" width="17.6640625" style="50" customWidth="1"/>
    <col min="6220" max="6220" width="8.77734375" style="50" customWidth="1"/>
    <col min="6221" max="6221" width="13.109375" style="50" bestFit="1" customWidth="1"/>
    <col min="6222" max="6222" width="13.77734375" style="50" customWidth="1"/>
    <col min="6223" max="6224" width="8.77734375" style="50"/>
    <col min="6225" max="6225" width="9" style="50" bestFit="1" customWidth="1"/>
    <col min="6226" max="6234" width="8.77734375" style="50"/>
    <col min="6235" max="6235" width="13.109375" style="50" customWidth="1"/>
    <col min="6236" max="6236" width="8.77734375" style="50"/>
    <col min="6237" max="6237" width="9.88671875" style="50" customWidth="1"/>
    <col min="6238" max="6241" width="8.77734375" style="50"/>
    <col min="6242" max="6242" width="8.5546875" style="50" customWidth="1"/>
    <col min="6243" max="6243" width="30.33203125" style="50" customWidth="1"/>
    <col min="6244" max="6244" width="9" style="50" bestFit="1" customWidth="1"/>
    <col min="6245" max="6245" width="8.77734375" style="50"/>
    <col min="6246" max="6246" width="5.88671875" style="50" customWidth="1"/>
    <col min="6247" max="6247" width="6.88671875" style="50" customWidth="1"/>
    <col min="6248" max="6248" width="23.88671875" style="50" customWidth="1"/>
    <col min="6249" max="6255" width="8.77734375" style="50"/>
    <col min="6256" max="6256" width="9" style="50" bestFit="1" customWidth="1"/>
    <col min="6257" max="6258" width="8.77734375" style="50"/>
    <col min="6259" max="6259" width="32.88671875" style="50" customWidth="1"/>
    <col min="6260" max="6260" width="16.6640625" style="50" customWidth="1"/>
    <col min="6261" max="6261" width="10.21875" style="50" customWidth="1"/>
    <col min="6262" max="6262" width="12.44140625" style="50" customWidth="1"/>
    <col min="6263" max="6263" width="10" style="50" bestFit="1" customWidth="1"/>
    <col min="6264" max="6264" width="8.77734375" style="50"/>
    <col min="6265" max="6265" width="9" style="50" bestFit="1" customWidth="1"/>
    <col min="6266" max="6267" width="8.77734375" style="50"/>
    <col min="6268" max="6268" width="11.6640625" style="50" customWidth="1"/>
    <col min="6269" max="6269" width="8.77734375" style="50"/>
    <col min="6270" max="6270" width="28.77734375" style="50" customWidth="1"/>
    <col min="6271" max="6271" width="12.33203125" style="50" customWidth="1"/>
    <col min="6272" max="6272" width="11.21875" style="50" customWidth="1"/>
    <col min="6273" max="6400" width="8.77734375" style="50"/>
    <col min="6401" max="6401" width="5.6640625" style="50" customWidth="1"/>
    <col min="6402" max="6402" width="26.5546875" style="50" customWidth="1"/>
    <col min="6403" max="6403" width="10.5546875" style="50" customWidth="1"/>
    <col min="6404" max="6404" width="8.88671875" style="50" customWidth="1"/>
    <col min="6405" max="6405" width="8" style="50" customWidth="1"/>
    <col min="6406" max="6406" width="10.88671875" style="50" customWidth="1"/>
    <col min="6407" max="6407" width="11.77734375" style="50" customWidth="1"/>
    <col min="6408" max="6408" width="10.21875" style="50" customWidth="1"/>
    <col min="6409" max="6409" width="12" style="50" customWidth="1"/>
    <col min="6410" max="6410" width="10.21875" style="50" customWidth="1"/>
    <col min="6411" max="6411" width="12" style="50" customWidth="1"/>
    <col min="6412" max="6412" width="12.88671875" style="50" customWidth="1"/>
    <col min="6413" max="6413" width="12.5546875" style="50" customWidth="1"/>
    <col min="6414" max="6414" width="8.21875" style="50" customWidth="1"/>
    <col min="6415" max="6415" width="9.88671875" style="50" customWidth="1"/>
    <col min="6416" max="6416" width="11.33203125" style="50" customWidth="1"/>
    <col min="6417" max="6417" width="11.5546875" style="50" customWidth="1"/>
    <col min="6418" max="6418" width="10.44140625" style="50" customWidth="1"/>
    <col min="6419" max="6419" width="11.6640625" style="50" customWidth="1"/>
    <col min="6420" max="6420" width="11.77734375" style="50" customWidth="1"/>
    <col min="6421" max="6421" width="12.109375" style="50" customWidth="1"/>
    <col min="6422" max="6422" width="11" style="50" customWidth="1"/>
    <col min="6423" max="6423" width="10.88671875" style="50" customWidth="1"/>
    <col min="6424" max="6424" width="10.5546875" style="50" customWidth="1"/>
    <col min="6425" max="6425" width="9.88671875" style="50" customWidth="1"/>
    <col min="6426" max="6426" width="10.77734375" style="50" customWidth="1"/>
    <col min="6427" max="6427" width="9.77734375" style="50" customWidth="1"/>
    <col min="6428" max="6428" width="11.21875" style="50" customWidth="1"/>
    <col min="6429" max="6429" width="10.33203125" style="50" customWidth="1"/>
    <col min="6430" max="6430" width="11.88671875" style="50" customWidth="1"/>
    <col min="6431" max="6431" width="8.77734375" style="50"/>
    <col min="6432" max="6432" width="13.44140625" style="50" customWidth="1"/>
    <col min="6433" max="6433" width="10.88671875" style="50" customWidth="1"/>
    <col min="6434" max="6434" width="11.44140625" style="50" customWidth="1"/>
    <col min="6435" max="6435" width="11.77734375" style="50" customWidth="1"/>
    <col min="6436" max="6436" width="11.109375" style="50" customWidth="1"/>
    <col min="6437" max="6437" width="10.88671875" style="50" customWidth="1"/>
    <col min="6438" max="6442" width="8.77734375" style="50"/>
    <col min="6443" max="6443" width="10.21875" style="50" customWidth="1"/>
    <col min="6444" max="6444" width="11.5546875" style="50" customWidth="1"/>
    <col min="6445" max="6445" width="12.109375" style="50" customWidth="1"/>
    <col min="6446" max="6446" width="13.21875" style="50" customWidth="1"/>
    <col min="6447" max="6447" width="14.109375" style="50" customWidth="1"/>
    <col min="6448" max="6448" width="11.77734375" style="50" customWidth="1"/>
    <col min="6449" max="6453" width="8.77734375" style="50"/>
    <col min="6454" max="6454" width="28.77734375" style="50" customWidth="1"/>
    <col min="6455" max="6455" width="11.77734375" style="50" customWidth="1"/>
    <col min="6456" max="6456" width="10" style="50" customWidth="1"/>
    <col min="6457" max="6457" width="10.44140625" style="50" customWidth="1"/>
    <col min="6458" max="6459" width="8.77734375" style="50"/>
    <col min="6460" max="6460" width="9.33203125" style="50" customWidth="1"/>
    <col min="6461" max="6461" width="18.44140625" style="50" customWidth="1"/>
    <col min="6462" max="6462" width="11" style="50" customWidth="1"/>
    <col min="6463" max="6463" width="9.5546875" style="50" customWidth="1"/>
    <col min="6464" max="6464" width="10.6640625" style="50" customWidth="1"/>
    <col min="6465" max="6465" width="9.88671875" style="50" customWidth="1"/>
    <col min="6466" max="6466" width="11.44140625" style="50" customWidth="1"/>
    <col min="6467" max="6467" width="9.88671875" style="50" customWidth="1"/>
    <col min="6468" max="6468" width="10" style="50" customWidth="1"/>
    <col min="6469" max="6469" width="6.77734375" style="50" customWidth="1"/>
    <col min="6470" max="6470" width="12.5546875" style="50" customWidth="1"/>
    <col min="6471" max="6471" width="9.5546875" style="50" customWidth="1"/>
    <col min="6472" max="6472" width="10.33203125" style="50" customWidth="1"/>
    <col min="6473" max="6473" width="7.77734375" style="50" customWidth="1"/>
    <col min="6474" max="6474" width="7.21875" style="50" customWidth="1"/>
    <col min="6475" max="6475" width="17.6640625" style="50" customWidth="1"/>
    <col min="6476" max="6476" width="8.77734375" style="50" customWidth="1"/>
    <col min="6477" max="6477" width="13.109375" style="50" bestFit="1" customWidth="1"/>
    <col min="6478" max="6478" width="13.77734375" style="50" customWidth="1"/>
    <col min="6479" max="6480" width="8.77734375" style="50"/>
    <col min="6481" max="6481" width="9" style="50" bestFit="1" customWidth="1"/>
    <col min="6482" max="6490" width="8.77734375" style="50"/>
    <col min="6491" max="6491" width="13.109375" style="50" customWidth="1"/>
    <col min="6492" max="6492" width="8.77734375" style="50"/>
    <col min="6493" max="6493" width="9.88671875" style="50" customWidth="1"/>
    <col min="6494" max="6497" width="8.77734375" style="50"/>
    <col min="6498" max="6498" width="8.5546875" style="50" customWidth="1"/>
    <col min="6499" max="6499" width="30.33203125" style="50" customWidth="1"/>
    <col min="6500" max="6500" width="9" style="50" bestFit="1" customWidth="1"/>
    <col min="6501" max="6501" width="8.77734375" style="50"/>
    <col min="6502" max="6502" width="5.88671875" style="50" customWidth="1"/>
    <col min="6503" max="6503" width="6.88671875" style="50" customWidth="1"/>
    <col min="6504" max="6504" width="23.88671875" style="50" customWidth="1"/>
    <col min="6505" max="6511" width="8.77734375" style="50"/>
    <col min="6512" max="6512" width="9" style="50" bestFit="1" customWidth="1"/>
    <col min="6513" max="6514" width="8.77734375" style="50"/>
    <col min="6515" max="6515" width="32.88671875" style="50" customWidth="1"/>
    <col min="6516" max="6516" width="16.6640625" style="50" customWidth="1"/>
    <col min="6517" max="6517" width="10.21875" style="50" customWidth="1"/>
    <col min="6518" max="6518" width="12.44140625" style="50" customWidth="1"/>
    <col min="6519" max="6519" width="10" style="50" bestFit="1" customWidth="1"/>
    <col min="6520" max="6520" width="8.77734375" style="50"/>
    <col min="6521" max="6521" width="9" style="50" bestFit="1" customWidth="1"/>
    <col min="6522" max="6523" width="8.77734375" style="50"/>
    <col min="6524" max="6524" width="11.6640625" style="50" customWidth="1"/>
    <col min="6525" max="6525" width="8.77734375" style="50"/>
    <col min="6526" max="6526" width="28.77734375" style="50" customWidth="1"/>
    <col min="6527" max="6527" width="12.33203125" style="50" customWidth="1"/>
    <col min="6528" max="6528" width="11.21875" style="50" customWidth="1"/>
    <col min="6529" max="6656" width="8.77734375" style="50"/>
    <col min="6657" max="6657" width="5.6640625" style="50" customWidth="1"/>
    <col min="6658" max="6658" width="26.5546875" style="50" customWidth="1"/>
    <col min="6659" max="6659" width="10.5546875" style="50" customWidth="1"/>
    <col min="6660" max="6660" width="8.88671875" style="50" customWidth="1"/>
    <col min="6661" max="6661" width="8" style="50" customWidth="1"/>
    <col min="6662" max="6662" width="10.88671875" style="50" customWidth="1"/>
    <col min="6663" max="6663" width="11.77734375" style="50" customWidth="1"/>
    <col min="6664" max="6664" width="10.21875" style="50" customWidth="1"/>
    <col min="6665" max="6665" width="12" style="50" customWidth="1"/>
    <col min="6666" max="6666" width="10.21875" style="50" customWidth="1"/>
    <col min="6667" max="6667" width="12" style="50" customWidth="1"/>
    <col min="6668" max="6668" width="12.88671875" style="50" customWidth="1"/>
    <col min="6669" max="6669" width="12.5546875" style="50" customWidth="1"/>
    <col min="6670" max="6670" width="8.21875" style="50" customWidth="1"/>
    <col min="6671" max="6671" width="9.88671875" style="50" customWidth="1"/>
    <col min="6672" max="6672" width="11.33203125" style="50" customWidth="1"/>
    <col min="6673" max="6673" width="11.5546875" style="50" customWidth="1"/>
    <col min="6674" max="6674" width="10.44140625" style="50" customWidth="1"/>
    <col min="6675" max="6675" width="11.6640625" style="50" customWidth="1"/>
    <col min="6676" max="6676" width="11.77734375" style="50" customWidth="1"/>
    <col min="6677" max="6677" width="12.109375" style="50" customWidth="1"/>
    <col min="6678" max="6678" width="11" style="50" customWidth="1"/>
    <col min="6679" max="6679" width="10.88671875" style="50" customWidth="1"/>
    <col min="6680" max="6680" width="10.5546875" style="50" customWidth="1"/>
    <col min="6681" max="6681" width="9.88671875" style="50" customWidth="1"/>
    <col min="6682" max="6682" width="10.77734375" style="50" customWidth="1"/>
    <col min="6683" max="6683" width="9.77734375" style="50" customWidth="1"/>
    <col min="6684" max="6684" width="11.21875" style="50" customWidth="1"/>
    <col min="6685" max="6685" width="10.33203125" style="50" customWidth="1"/>
    <col min="6686" max="6686" width="11.88671875" style="50" customWidth="1"/>
    <col min="6687" max="6687" width="8.77734375" style="50"/>
    <col min="6688" max="6688" width="13.44140625" style="50" customWidth="1"/>
    <col min="6689" max="6689" width="10.88671875" style="50" customWidth="1"/>
    <col min="6690" max="6690" width="11.44140625" style="50" customWidth="1"/>
    <col min="6691" max="6691" width="11.77734375" style="50" customWidth="1"/>
    <col min="6692" max="6692" width="11.109375" style="50" customWidth="1"/>
    <col min="6693" max="6693" width="10.88671875" style="50" customWidth="1"/>
    <col min="6694" max="6698" width="8.77734375" style="50"/>
    <col min="6699" max="6699" width="10.21875" style="50" customWidth="1"/>
    <col min="6700" max="6700" width="11.5546875" style="50" customWidth="1"/>
    <col min="6701" max="6701" width="12.109375" style="50" customWidth="1"/>
    <col min="6702" max="6702" width="13.21875" style="50" customWidth="1"/>
    <col min="6703" max="6703" width="14.109375" style="50" customWidth="1"/>
    <col min="6704" max="6704" width="11.77734375" style="50" customWidth="1"/>
    <col min="6705" max="6709" width="8.77734375" style="50"/>
    <col min="6710" max="6710" width="28.77734375" style="50" customWidth="1"/>
    <col min="6711" max="6711" width="11.77734375" style="50" customWidth="1"/>
    <col min="6712" max="6712" width="10" style="50" customWidth="1"/>
    <col min="6713" max="6713" width="10.44140625" style="50" customWidth="1"/>
    <col min="6714" max="6715" width="8.77734375" style="50"/>
    <col min="6716" max="6716" width="9.33203125" style="50" customWidth="1"/>
    <col min="6717" max="6717" width="18.44140625" style="50" customWidth="1"/>
    <col min="6718" max="6718" width="11" style="50" customWidth="1"/>
    <col min="6719" max="6719" width="9.5546875" style="50" customWidth="1"/>
    <col min="6720" max="6720" width="10.6640625" style="50" customWidth="1"/>
    <col min="6721" max="6721" width="9.88671875" style="50" customWidth="1"/>
    <col min="6722" max="6722" width="11.44140625" style="50" customWidth="1"/>
    <col min="6723" max="6723" width="9.88671875" style="50" customWidth="1"/>
    <col min="6724" max="6724" width="10" style="50" customWidth="1"/>
    <col min="6725" max="6725" width="6.77734375" style="50" customWidth="1"/>
    <col min="6726" max="6726" width="12.5546875" style="50" customWidth="1"/>
    <col min="6727" max="6727" width="9.5546875" style="50" customWidth="1"/>
    <col min="6728" max="6728" width="10.33203125" style="50" customWidth="1"/>
    <col min="6729" max="6729" width="7.77734375" style="50" customWidth="1"/>
    <col min="6730" max="6730" width="7.21875" style="50" customWidth="1"/>
    <col min="6731" max="6731" width="17.6640625" style="50" customWidth="1"/>
    <col min="6732" max="6732" width="8.77734375" style="50" customWidth="1"/>
    <col min="6733" max="6733" width="13.109375" style="50" bestFit="1" customWidth="1"/>
    <col min="6734" max="6734" width="13.77734375" style="50" customWidth="1"/>
    <col min="6735" max="6736" width="8.77734375" style="50"/>
    <col min="6737" max="6737" width="9" style="50" bestFit="1" customWidth="1"/>
    <col min="6738" max="6746" width="8.77734375" style="50"/>
    <col min="6747" max="6747" width="13.109375" style="50" customWidth="1"/>
    <col min="6748" max="6748" width="8.77734375" style="50"/>
    <col min="6749" max="6749" width="9.88671875" style="50" customWidth="1"/>
    <col min="6750" max="6753" width="8.77734375" style="50"/>
    <col min="6754" max="6754" width="8.5546875" style="50" customWidth="1"/>
    <col min="6755" max="6755" width="30.33203125" style="50" customWidth="1"/>
    <col min="6756" max="6756" width="9" style="50" bestFit="1" customWidth="1"/>
    <col min="6757" max="6757" width="8.77734375" style="50"/>
    <col min="6758" max="6758" width="5.88671875" style="50" customWidth="1"/>
    <col min="6759" max="6759" width="6.88671875" style="50" customWidth="1"/>
    <col min="6760" max="6760" width="23.88671875" style="50" customWidth="1"/>
    <col min="6761" max="6767" width="8.77734375" style="50"/>
    <col min="6768" max="6768" width="9" style="50" bestFit="1" customWidth="1"/>
    <col min="6769" max="6770" width="8.77734375" style="50"/>
    <col min="6771" max="6771" width="32.88671875" style="50" customWidth="1"/>
    <col min="6772" max="6772" width="16.6640625" style="50" customWidth="1"/>
    <col min="6773" max="6773" width="10.21875" style="50" customWidth="1"/>
    <col min="6774" max="6774" width="12.44140625" style="50" customWidth="1"/>
    <col min="6775" max="6775" width="10" style="50" bestFit="1" customWidth="1"/>
    <col min="6776" max="6776" width="8.77734375" style="50"/>
    <col min="6777" max="6777" width="9" style="50" bestFit="1" customWidth="1"/>
    <col min="6778" max="6779" width="8.77734375" style="50"/>
    <col min="6780" max="6780" width="11.6640625" style="50" customWidth="1"/>
    <col min="6781" max="6781" width="8.77734375" style="50"/>
    <col min="6782" max="6782" width="28.77734375" style="50" customWidth="1"/>
    <col min="6783" max="6783" width="12.33203125" style="50" customWidth="1"/>
    <col min="6784" max="6784" width="11.21875" style="50" customWidth="1"/>
    <col min="6785" max="6912" width="8.77734375" style="50"/>
    <col min="6913" max="6913" width="5.6640625" style="50" customWidth="1"/>
    <col min="6914" max="6914" width="26.5546875" style="50" customWidth="1"/>
    <col min="6915" max="6915" width="10.5546875" style="50" customWidth="1"/>
    <col min="6916" max="6916" width="8.88671875" style="50" customWidth="1"/>
    <col min="6917" max="6917" width="8" style="50" customWidth="1"/>
    <col min="6918" max="6918" width="10.88671875" style="50" customWidth="1"/>
    <col min="6919" max="6919" width="11.77734375" style="50" customWidth="1"/>
    <col min="6920" max="6920" width="10.21875" style="50" customWidth="1"/>
    <col min="6921" max="6921" width="12" style="50" customWidth="1"/>
    <col min="6922" max="6922" width="10.21875" style="50" customWidth="1"/>
    <col min="6923" max="6923" width="12" style="50" customWidth="1"/>
    <col min="6924" max="6924" width="12.88671875" style="50" customWidth="1"/>
    <col min="6925" max="6925" width="12.5546875" style="50" customWidth="1"/>
    <col min="6926" max="6926" width="8.21875" style="50" customWidth="1"/>
    <col min="6927" max="6927" width="9.88671875" style="50" customWidth="1"/>
    <col min="6928" max="6928" width="11.33203125" style="50" customWidth="1"/>
    <col min="6929" max="6929" width="11.5546875" style="50" customWidth="1"/>
    <col min="6930" max="6930" width="10.44140625" style="50" customWidth="1"/>
    <col min="6931" max="6931" width="11.6640625" style="50" customWidth="1"/>
    <col min="6932" max="6932" width="11.77734375" style="50" customWidth="1"/>
    <col min="6933" max="6933" width="12.109375" style="50" customWidth="1"/>
    <col min="6934" max="6934" width="11" style="50" customWidth="1"/>
    <col min="6935" max="6935" width="10.88671875" style="50" customWidth="1"/>
    <col min="6936" max="6936" width="10.5546875" style="50" customWidth="1"/>
    <col min="6937" max="6937" width="9.88671875" style="50" customWidth="1"/>
    <col min="6938" max="6938" width="10.77734375" style="50" customWidth="1"/>
    <col min="6939" max="6939" width="9.77734375" style="50" customWidth="1"/>
    <col min="6940" max="6940" width="11.21875" style="50" customWidth="1"/>
    <col min="6941" max="6941" width="10.33203125" style="50" customWidth="1"/>
    <col min="6942" max="6942" width="11.88671875" style="50" customWidth="1"/>
    <col min="6943" max="6943" width="8.77734375" style="50"/>
    <col min="6944" max="6944" width="13.44140625" style="50" customWidth="1"/>
    <col min="6945" max="6945" width="10.88671875" style="50" customWidth="1"/>
    <col min="6946" max="6946" width="11.44140625" style="50" customWidth="1"/>
    <col min="6947" max="6947" width="11.77734375" style="50" customWidth="1"/>
    <col min="6948" max="6948" width="11.109375" style="50" customWidth="1"/>
    <col min="6949" max="6949" width="10.88671875" style="50" customWidth="1"/>
    <col min="6950" max="6954" width="8.77734375" style="50"/>
    <col min="6955" max="6955" width="10.21875" style="50" customWidth="1"/>
    <col min="6956" max="6956" width="11.5546875" style="50" customWidth="1"/>
    <col min="6957" max="6957" width="12.109375" style="50" customWidth="1"/>
    <col min="6958" max="6958" width="13.21875" style="50" customWidth="1"/>
    <col min="6959" max="6959" width="14.109375" style="50" customWidth="1"/>
    <col min="6960" max="6960" width="11.77734375" style="50" customWidth="1"/>
    <col min="6961" max="6965" width="8.77734375" style="50"/>
    <col min="6966" max="6966" width="28.77734375" style="50" customWidth="1"/>
    <col min="6967" max="6967" width="11.77734375" style="50" customWidth="1"/>
    <col min="6968" max="6968" width="10" style="50" customWidth="1"/>
    <col min="6969" max="6969" width="10.44140625" style="50" customWidth="1"/>
    <col min="6970" max="6971" width="8.77734375" style="50"/>
    <col min="6972" max="6972" width="9.33203125" style="50" customWidth="1"/>
    <col min="6973" max="6973" width="18.44140625" style="50" customWidth="1"/>
    <col min="6974" max="6974" width="11" style="50" customWidth="1"/>
    <col min="6975" max="6975" width="9.5546875" style="50" customWidth="1"/>
    <col min="6976" max="6976" width="10.6640625" style="50" customWidth="1"/>
    <col min="6977" max="6977" width="9.88671875" style="50" customWidth="1"/>
    <col min="6978" max="6978" width="11.44140625" style="50" customWidth="1"/>
    <col min="6979" max="6979" width="9.88671875" style="50" customWidth="1"/>
    <col min="6980" max="6980" width="10" style="50" customWidth="1"/>
    <col min="6981" max="6981" width="6.77734375" style="50" customWidth="1"/>
    <col min="6982" max="6982" width="12.5546875" style="50" customWidth="1"/>
    <col min="6983" max="6983" width="9.5546875" style="50" customWidth="1"/>
    <col min="6984" max="6984" width="10.33203125" style="50" customWidth="1"/>
    <col min="6985" max="6985" width="7.77734375" style="50" customWidth="1"/>
    <col min="6986" max="6986" width="7.21875" style="50" customWidth="1"/>
    <col min="6987" max="6987" width="17.6640625" style="50" customWidth="1"/>
    <col min="6988" max="6988" width="8.77734375" style="50" customWidth="1"/>
    <col min="6989" max="6989" width="13.109375" style="50" bestFit="1" customWidth="1"/>
    <col min="6990" max="6990" width="13.77734375" style="50" customWidth="1"/>
    <col min="6991" max="6992" width="8.77734375" style="50"/>
    <col min="6993" max="6993" width="9" style="50" bestFit="1" customWidth="1"/>
    <col min="6994" max="7002" width="8.77734375" style="50"/>
    <col min="7003" max="7003" width="13.109375" style="50" customWidth="1"/>
    <col min="7004" max="7004" width="8.77734375" style="50"/>
    <col min="7005" max="7005" width="9.88671875" style="50" customWidth="1"/>
    <col min="7006" max="7009" width="8.77734375" style="50"/>
    <col min="7010" max="7010" width="8.5546875" style="50" customWidth="1"/>
    <col min="7011" max="7011" width="30.33203125" style="50" customWidth="1"/>
    <col min="7012" max="7012" width="9" style="50" bestFit="1" customWidth="1"/>
    <col min="7013" max="7013" width="8.77734375" style="50"/>
    <col min="7014" max="7014" width="5.88671875" style="50" customWidth="1"/>
    <col min="7015" max="7015" width="6.88671875" style="50" customWidth="1"/>
    <col min="7016" max="7016" width="23.88671875" style="50" customWidth="1"/>
    <col min="7017" max="7023" width="8.77734375" style="50"/>
    <col min="7024" max="7024" width="9" style="50" bestFit="1" customWidth="1"/>
    <col min="7025" max="7026" width="8.77734375" style="50"/>
    <col min="7027" max="7027" width="32.88671875" style="50" customWidth="1"/>
    <col min="7028" max="7028" width="16.6640625" style="50" customWidth="1"/>
    <col min="7029" max="7029" width="10.21875" style="50" customWidth="1"/>
    <col min="7030" max="7030" width="12.44140625" style="50" customWidth="1"/>
    <col min="7031" max="7031" width="10" style="50" bestFit="1" customWidth="1"/>
    <col min="7032" max="7032" width="8.77734375" style="50"/>
    <col min="7033" max="7033" width="9" style="50" bestFit="1" customWidth="1"/>
    <col min="7034" max="7035" width="8.77734375" style="50"/>
    <col min="7036" max="7036" width="11.6640625" style="50" customWidth="1"/>
    <col min="7037" max="7037" width="8.77734375" style="50"/>
    <col min="7038" max="7038" width="28.77734375" style="50" customWidth="1"/>
    <col min="7039" max="7039" width="12.33203125" style="50" customWidth="1"/>
    <col min="7040" max="7040" width="11.21875" style="50" customWidth="1"/>
    <col min="7041" max="7168" width="8.77734375" style="50"/>
    <col min="7169" max="7169" width="5.6640625" style="50" customWidth="1"/>
    <col min="7170" max="7170" width="26.5546875" style="50" customWidth="1"/>
    <col min="7171" max="7171" width="10.5546875" style="50" customWidth="1"/>
    <col min="7172" max="7172" width="8.88671875" style="50" customWidth="1"/>
    <col min="7173" max="7173" width="8" style="50" customWidth="1"/>
    <col min="7174" max="7174" width="10.88671875" style="50" customWidth="1"/>
    <col min="7175" max="7175" width="11.77734375" style="50" customWidth="1"/>
    <col min="7176" max="7176" width="10.21875" style="50" customWidth="1"/>
    <col min="7177" max="7177" width="12" style="50" customWidth="1"/>
    <col min="7178" max="7178" width="10.21875" style="50" customWidth="1"/>
    <col min="7179" max="7179" width="12" style="50" customWidth="1"/>
    <col min="7180" max="7180" width="12.88671875" style="50" customWidth="1"/>
    <col min="7181" max="7181" width="12.5546875" style="50" customWidth="1"/>
    <col min="7182" max="7182" width="8.21875" style="50" customWidth="1"/>
    <col min="7183" max="7183" width="9.88671875" style="50" customWidth="1"/>
    <col min="7184" max="7184" width="11.33203125" style="50" customWidth="1"/>
    <col min="7185" max="7185" width="11.5546875" style="50" customWidth="1"/>
    <col min="7186" max="7186" width="10.44140625" style="50" customWidth="1"/>
    <col min="7187" max="7187" width="11.6640625" style="50" customWidth="1"/>
    <col min="7188" max="7188" width="11.77734375" style="50" customWidth="1"/>
    <col min="7189" max="7189" width="12.109375" style="50" customWidth="1"/>
    <col min="7190" max="7190" width="11" style="50" customWidth="1"/>
    <col min="7191" max="7191" width="10.88671875" style="50" customWidth="1"/>
    <col min="7192" max="7192" width="10.5546875" style="50" customWidth="1"/>
    <col min="7193" max="7193" width="9.88671875" style="50" customWidth="1"/>
    <col min="7194" max="7194" width="10.77734375" style="50" customWidth="1"/>
    <col min="7195" max="7195" width="9.77734375" style="50" customWidth="1"/>
    <col min="7196" max="7196" width="11.21875" style="50" customWidth="1"/>
    <col min="7197" max="7197" width="10.33203125" style="50" customWidth="1"/>
    <col min="7198" max="7198" width="11.88671875" style="50" customWidth="1"/>
    <col min="7199" max="7199" width="8.77734375" style="50"/>
    <col min="7200" max="7200" width="13.44140625" style="50" customWidth="1"/>
    <col min="7201" max="7201" width="10.88671875" style="50" customWidth="1"/>
    <col min="7202" max="7202" width="11.44140625" style="50" customWidth="1"/>
    <col min="7203" max="7203" width="11.77734375" style="50" customWidth="1"/>
    <col min="7204" max="7204" width="11.109375" style="50" customWidth="1"/>
    <col min="7205" max="7205" width="10.88671875" style="50" customWidth="1"/>
    <col min="7206" max="7210" width="8.77734375" style="50"/>
    <col min="7211" max="7211" width="10.21875" style="50" customWidth="1"/>
    <col min="7212" max="7212" width="11.5546875" style="50" customWidth="1"/>
    <col min="7213" max="7213" width="12.109375" style="50" customWidth="1"/>
    <col min="7214" max="7214" width="13.21875" style="50" customWidth="1"/>
    <col min="7215" max="7215" width="14.109375" style="50" customWidth="1"/>
    <col min="7216" max="7216" width="11.77734375" style="50" customWidth="1"/>
    <col min="7217" max="7221" width="8.77734375" style="50"/>
    <col min="7222" max="7222" width="28.77734375" style="50" customWidth="1"/>
    <col min="7223" max="7223" width="11.77734375" style="50" customWidth="1"/>
    <col min="7224" max="7224" width="10" style="50" customWidth="1"/>
    <col min="7225" max="7225" width="10.44140625" style="50" customWidth="1"/>
    <col min="7226" max="7227" width="8.77734375" style="50"/>
    <col min="7228" max="7228" width="9.33203125" style="50" customWidth="1"/>
    <col min="7229" max="7229" width="18.44140625" style="50" customWidth="1"/>
    <col min="7230" max="7230" width="11" style="50" customWidth="1"/>
    <col min="7231" max="7231" width="9.5546875" style="50" customWidth="1"/>
    <col min="7232" max="7232" width="10.6640625" style="50" customWidth="1"/>
    <col min="7233" max="7233" width="9.88671875" style="50" customWidth="1"/>
    <col min="7234" max="7234" width="11.44140625" style="50" customWidth="1"/>
    <col min="7235" max="7235" width="9.88671875" style="50" customWidth="1"/>
    <col min="7236" max="7236" width="10" style="50" customWidth="1"/>
    <col min="7237" max="7237" width="6.77734375" style="50" customWidth="1"/>
    <col min="7238" max="7238" width="12.5546875" style="50" customWidth="1"/>
    <col min="7239" max="7239" width="9.5546875" style="50" customWidth="1"/>
    <col min="7240" max="7240" width="10.33203125" style="50" customWidth="1"/>
    <col min="7241" max="7241" width="7.77734375" style="50" customWidth="1"/>
    <col min="7242" max="7242" width="7.21875" style="50" customWidth="1"/>
    <col min="7243" max="7243" width="17.6640625" style="50" customWidth="1"/>
    <col min="7244" max="7244" width="8.77734375" style="50" customWidth="1"/>
    <col min="7245" max="7245" width="13.109375" style="50" bestFit="1" customWidth="1"/>
    <col min="7246" max="7246" width="13.77734375" style="50" customWidth="1"/>
    <col min="7247" max="7248" width="8.77734375" style="50"/>
    <col min="7249" max="7249" width="9" style="50" bestFit="1" customWidth="1"/>
    <col min="7250" max="7258" width="8.77734375" style="50"/>
    <col min="7259" max="7259" width="13.109375" style="50" customWidth="1"/>
    <col min="7260" max="7260" width="8.77734375" style="50"/>
    <col min="7261" max="7261" width="9.88671875" style="50" customWidth="1"/>
    <col min="7262" max="7265" width="8.77734375" style="50"/>
    <col min="7266" max="7266" width="8.5546875" style="50" customWidth="1"/>
    <col min="7267" max="7267" width="30.33203125" style="50" customWidth="1"/>
    <col min="7268" max="7268" width="9" style="50" bestFit="1" customWidth="1"/>
    <col min="7269" max="7269" width="8.77734375" style="50"/>
    <col min="7270" max="7270" width="5.88671875" style="50" customWidth="1"/>
    <col min="7271" max="7271" width="6.88671875" style="50" customWidth="1"/>
    <col min="7272" max="7272" width="23.88671875" style="50" customWidth="1"/>
    <col min="7273" max="7279" width="8.77734375" style="50"/>
    <col min="7280" max="7280" width="9" style="50" bestFit="1" customWidth="1"/>
    <col min="7281" max="7282" width="8.77734375" style="50"/>
    <col min="7283" max="7283" width="32.88671875" style="50" customWidth="1"/>
    <col min="7284" max="7284" width="16.6640625" style="50" customWidth="1"/>
    <col min="7285" max="7285" width="10.21875" style="50" customWidth="1"/>
    <col min="7286" max="7286" width="12.44140625" style="50" customWidth="1"/>
    <col min="7287" max="7287" width="10" style="50" bestFit="1" customWidth="1"/>
    <col min="7288" max="7288" width="8.77734375" style="50"/>
    <col min="7289" max="7289" width="9" style="50" bestFit="1" customWidth="1"/>
    <col min="7290" max="7291" width="8.77734375" style="50"/>
    <col min="7292" max="7292" width="11.6640625" style="50" customWidth="1"/>
    <col min="7293" max="7293" width="8.77734375" style="50"/>
    <col min="7294" max="7294" width="28.77734375" style="50" customWidth="1"/>
    <col min="7295" max="7295" width="12.33203125" style="50" customWidth="1"/>
    <col min="7296" max="7296" width="11.21875" style="50" customWidth="1"/>
    <col min="7297" max="7424" width="8.77734375" style="50"/>
    <col min="7425" max="7425" width="5.6640625" style="50" customWidth="1"/>
    <col min="7426" max="7426" width="26.5546875" style="50" customWidth="1"/>
    <col min="7427" max="7427" width="10.5546875" style="50" customWidth="1"/>
    <col min="7428" max="7428" width="8.88671875" style="50" customWidth="1"/>
    <col min="7429" max="7429" width="8" style="50" customWidth="1"/>
    <col min="7430" max="7430" width="10.88671875" style="50" customWidth="1"/>
    <col min="7431" max="7431" width="11.77734375" style="50" customWidth="1"/>
    <col min="7432" max="7432" width="10.21875" style="50" customWidth="1"/>
    <col min="7433" max="7433" width="12" style="50" customWidth="1"/>
    <col min="7434" max="7434" width="10.21875" style="50" customWidth="1"/>
    <col min="7435" max="7435" width="12" style="50" customWidth="1"/>
    <col min="7436" max="7436" width="12.88671875" style="50" customWidth="1"/>
    <col min="7437" max="7437" width="12.5546875" style="50" customWidth="1"/>
    <col min="7438" max="7438" width="8.21875" style="50" customWidth="1"/>
    <col min="7439" max="7439" width="9.88671875" style="50" customWidth="1"/>
    <col min="7440" max="7440" width="11.33203125" style="50" customWidth="1"/>
    <col min="7441" max="7441" width="11.5546875" style="50" customWidth="1"/>
    <col min="7442" max="7442" width="10.44140625" style="50" customWidth="1"/>
    <col min="7443" max="7443" width="11.6640625" style="50" customWidth="1"/>
    <col min="7444" max="7444" width="11.77734375" style="50" customWidth="1"/>
    <col min="7445" max="7445" width="12.109375" style="50" customWidth="1"/>
    <col min="7446" max="7446" width="11" style="50" customWidth="1"/>
    <col min="7447" max="7447" width="10.88671875" style="50" customWidth="1"/>
    <col min="7448" max="7448" width="10.5546875" style="50" customWidth="1"/>
    <col min="7449" max="7449" width="9.88671875" style="50" customWidth="1"/>
    <col min="7450" max="7450" width="10.77734375" style="50" customWidth="1"/>
    <col min="7451" max="7451" width="9.77734375" style="50" customWidth="1"/>
    <col min="7452" max="7452" width="11.21875" style="50" customWidth="1"/>
    <col min="7453" max="7453" width="10.33203125" style="50" customWidth="1"/>
    <col min="7454" max="7454" width="11.88671875" style="50" customWidth="1"/>
    <col min="7455" max="7455" width="8.77734375" style="50"/>
    <col min="7456" max="7456" width="13.44140625" style="50" customWidth="1"/>
    <col min="7457" max="7457" width="10.88671875" style="50" customWidth="1"/>
    <col min="7458" max="7458" width="11.44140625" style="50" customWidth="1"/>
    <col min="7459" max="7459" width="11.77734375" style="50" customWidth="1"/>
    <col min="7460" max="7460" width="11.109375" style="50" customWidth="1"/>
    <col min="7461" max="7461" width="10.88671875" style="50" customWidth="1"/>
    <col min="7462" max="7466" width="8.77734375" style="50"/>
    <col min="7467" max="7467" width="10.21875" style="50" customWidth="1"/>
    <col min="7468" max="7468" width="11.5546875" style="50" customWidth="1"/>
    <col min="7469" max="7469" width="12.109375" style="50" customWidth="1"/>
    <col min="7470" max="7470" width="13.21875" style="50" customWidth="1"/>
    <col min="7471" max="7471" width="14.109375" style="50" customWidth="1"/>
    <col min="7472" max="7472" width="11.77734375" style="50" customWidth="1"/>
    <col min="7473" max="7477" width="8.77734375" style="50"/>
    <col min="7478" max="7478" width="28.77734375" style="50" customWidth="1"/>
    <col min="7479" max="7479" width="11.77734375" style="50" customWidth="1"/>
    <col min="7480" max="7480" width="10" style="50" customWidth="1"/>
    <col min="7481" max="7481" width="10.44140625" style="50" customWidth="1"/>
    <col min="7482" max="7483" width="8.77734375" style="50"/>
    <col min="7484" max="7484" width="9.33203125" style="50" customWidth="1"/>
    <col min="7485" max="7485" width="18.44140625" style="50" customWidth="1"/>
    <col min="7486" max="7486" width="11" style="50" customWidth="1"/>
    <col min="7487" max="7487" width="9.5546875" style="50" customWidth="1"/>
    <col min="7488" max="7488" width="10.6640625" style="50" customWidth="1"/>
    <col min="7489" max="7489" width="9.88671875" style="50" customWidth="1"/>
    <col min="7490" max="7490" width="11.44140625" style="50" customWidth="1"/>
    <col min="7491" max="7491" width="9.88671875" style="50" customWidth="1"/>
    <col min="7492" max="7492" width="10" style="50" customWidth="1"/>
    <col min="7493" max="7493" width="6.77734375" style="50" customWidth="1"/>
    <col min="7494" max="7494" width="12.5546875" style="50" customWidth="1"/>
    <col min="7495" max="7495" width="9.5546875" style="50" customWidth="1"/>
    <col min="7496" max="7496" width="10.33203125" style="50" customWidth="1"/>
    <col min="7497" max="7497" width="7.77734375" style="50" customWidth="1"/>
    <col min="7498" max="7498" width="7.21875" style="50" customWidth="1"/>
    <col min="7499" max="7499" width="17.6640625" style="50" customWidth="1"/>
    <col min="7500" max="7500" width="8.77734375" style="50" customWidth="1"/>
    <col min="7501" max="7501" width="13.109375" style="50" bestFit="1" customWidth="1"/>
    <col min="7502" max="7502" width="13.77734375" style="50" customWidth="1"/>
    <col min="7503" max="7504" width="8.77734375" style="50"/>
    <col min="7505" max="7505" width="9" style="50" bestFit="1" customWidth="1"/>
    <col min="7506" max="7514" width="8.77734375" style="50"/>
    <col min="7515" max="7515" width="13.109375" style="50" customWidth="1"/>
    <col min="7516" max="7516" width="8.77734375" style="50"/>
    <col min="7517" max="7517" width="9.88671875" style="50" customWidth="1"/>
    <col min="7518" max="7521" width="8.77734375" style="50"/>
    <col min="7522" max="7522" width="8.5546875" style="50" customWidth="1"/>
    <col min="7523" max="7523" width="30.33203125" style="50" customWidth="1"/>
    <col min="7524" max="7524" width="9" style="50" bestFit="1" customWidth="1"/>
    <col min="7525" max="7525" width="8.77734375" style="50"/>
    <col min="7526" max="7526" width="5.88671875" style="50" customWidth="1"/>
    <col min="7527" max="7527" width="6.88671875" style="50" customWidth="1"/>
    <col min="7528" max="7528" width="23.88671875" style="50" customWidth="1"/>
    <col min="7529" max="7535" width="8.77734375" style="50"/>
    <col min="7536" max="7536" width="9" style="50" bestFit="1" customWidth="1"/>
    <col min="7537" max="7538" width="8.77734375" style="50"/>
    <col min="7539" max="7539" width="32.88671875" style="50" customWidth="1"/>
    <col min="7540" max="7540" width="16.6640625" style="50" customWidth="1"/>
    <col min="7541" max="7541" width="10.21875" style="50" customWidth="1"/>
    <col min="7542" max="7542" width="12.44140625" style="50" customWidth="1"/>
    <col min="7543" max="7543" width="10" style="50" bestFit="1" customWidth="1"/>
    <col min="7544" max="7544" width="8.77734375" style="50"/>
    <col min="7545" max="7545" width="9" style="50" bestFit="1" customWidth="1"/>
    <col min="7546" max="7547" width="8.77734375" style="50"/>
    <col min="7548" max="7548" width="11.6640625" style="50" customWidth="1"/>
    <col min="7549" max="7549" width="8.77734375" style="50"/>
    <col min="7550" max="7550" width="28.77734375" style="50" customWidth="1"/>
    <col min="7551" max="7551" width="12.33203125" style="50" customWidth="1"/>
    <col min="7552" max="7552" width="11.21875" style="50" customWidth="1"/>
    <col min="7553" max="7680" width="8.77734375" style="50"/>
    <col min="7681" max="7681" width="5.6640625" style="50" customWidth="1"/>
    <col min="7682" max="7682" width="26.5546875" style="50" customWidth="1"/>
    <col min="7683" max="7683" width="10.5546875" style="50" customWidth="1"/>
    <col min="7684" max="7684" width="8.88671875" style="50" customWidth="1"/>
    <col min="7685" max="7685" width="8" style="50" customWidth="1"/>
    <col min="7686" max="7686" width="10.88671875" style="50" customWidth="1"/>
    <col min="7687" max="7687" width="11.77734375" style="50" customWidth="1"/>
    <col min="7688" max="7688" width="10.21875" style="50" customWidth="1"/>
    <col min="7689" max="7689" width="12" style="50" customWidth="1"/>
    <col min="7690" max="7690" width="10.21875" style="50" customWidth="1"/>
    <col min="7691" max="7691" width="12" style="50" customWidth="1"/>
    <col min="7692" max="7692" width="12.88671875" style="50" customWidth="1"/>
    <col min="7693" max="7693" width="12.5546875" style="50" customWidth="1"/>
    <col min="7694" max="7694" width="8.21875" style="50" customWidth="1"/>
    <col min="7695" max="7695" width="9.88671875" style="50" customWidth="1"/>
    <col min="7696" max="7696" width="11.33203125" style="50" customWidth="1"/>
    <col min="7697" max="7697" width="11.5546875" style="50" customWidth="1"/>
    <col min="7698" max="7698" width="10.44140625" style="50" customWidth="1"/>
    <col min="7699" max="7699" width="11.6640625" style="50" customWidth="1"/>
    <col min="7700" max="7700" width="11.77734375" style="50" customWidth="1"/>
    <col min="7701" max="7701" width="12.109375" style="50" customWidth="1"/>
    <col min="7702" max="7702" width="11" style="50" customWidth="1"/>
    <col min="7703" max="7703" width="10.88671875" style="50" customWidth="1"/>
    <col min="7704" max="7704" width="10.5546875" style="50" customWidth="1"/>
    <col min="7705" max="7705" width="9.88671875" style="50" customWidth="1"/>
    <col min="7706" max="7706" width="10.77734375" style="50" customWidth="1"/>
    <col min="7707" max="7707" width="9.77734375" style="50" customWidth="1"/>
    <col min="7708" max="7708" width="11.21875" style="50" customWidth="1"/>
    <col min="7709" max="7709" width="10.33203125" style="50" customWidth="1"/>
    <col min="7710" max="7710" width="11.88671875" style="50" customWidth="1"/>
    <col min="7711" max="7711" width="8.77734375" style="50"/>
    <col min="7712" max="7712" width="13.44140625" style="50" customWidth="1"/>
    <col min="7713" max="7713" width="10.88671875" style="50" customWidth="1"/>
    <col min="7714" max="7714" width="11.44140625" style="50" customWidth="1"/>
    <col min="7715" max="7715" width="11.77734375" style="50" customWidth="1"/>
    <col min="7716" max="7716" width="11.109375" style="50" customWidth="1"/>
    <col min="7717" max="7717" width="10.88671875" style="50" customWidth="1"/>
    <col min="7718" max="7722" width="8.77734375" style="50"/>
    <col min="7723" max="7723" width="10.21875" style="50" customWidth="1"/>
    <col min="7724" max="7724" width="11.5546875" style="50" customWidth="1"/>
    <col min="7725" max="7725" width="12.109375" style="50" customWidth="1"/>
    <col min="7726" max="7726" width="13.21875" style="50" customWidth="1"/>
    <col min="7727" max="7727" width="14.109375" style="50" customWidth="1"/>
    <col min="7728" max="7728" width="11.77734375" style="50" customWidth="1"/>
    <col min="7729" max="7733" width="8.77734375" style="50"/>
    <col min="7734" max="7734" width="28.77734375" style="50" customWidth="1"/>
    <col min="7735" max="7735" width="11.77734375" style="50" customWidth="1"/>
    <col min="7736" max="7736" width="10" style="50" customWidth="1"/>
    <col min="7737" max="7737" width="10.44140625" style="50" customWidth="1"/>
    <col min="7738" max="7739" width="8.77734375" style="50"/>
    <col min="7740" max="7740" width="9.33203125" style="50" customWidth="1"/>
    <col min="7741" max="7741" width="18.44140625" style="50" customWidth="1"/>
    <col min="7742" max="7742" width="11" style="50" customWidth="1"/>
    <col min="7743" max="7743" width="9.5546875" style="50" customWidth="1"/>
    <col min="7744" max="7744" width="10.6640625" style="50" customWidth="1"/>
    <col min="7745" max="7745" width="9.88671875" style="50" customWidth="1"/>
    <col min="7746" max="7746" width="11.44140625" style="50" customWidth="1"/>
    <col min="7747" max="7747" width="9.88671875" style="50" customWidth="1"/>
    <col min="7748" max="7748" width="10" style="50" customWidth="1"/>
    <col min="7749" max="7749" width="6.77734375" style="50" customWidth="1"/>
    <col min="7750" max="7750" width="12.5546875" style="50" customWidth="1"/>
    <col min="7751" max="7751" width="9.5546875" style="50" customWidth="1"/>
    <col min="7752" max="7752" width="10.33203125" style="50" customWidth="1"/>
    <col min="7753" max="7753" width="7.77734375" style="50" customWidth="1"/>
    <col min="7754" max="7754" width="7.21875" style="50" customWidth="1"/>
    <col min="7755" max="7755" width="17.6640625" style="50" customWidth="1"/>
    <col min="7756" max="7756" width="8.77734375" style="50" customWidth="1"/>
    <col min="7757" max="7757" width="13.109375" style="50" bestFit="1" customWidth="1"/>
    <col min="7758" max="7758" width="13.77734375" style="50" customWidth="1"/>
    <col min="7759" max="7760" width="8.77734375" style="50"/>
    <col min="7761" max="7761" width="9" style="50" bestFit="1" customWidth="1"/>
    <col min="7762" max="7770" width="8.77734375" style="50"/>
    <col min="7771" max="7771" width="13.109375" style="50" customWidth="1"/>
    <col min="7772" max="7772" width="8.77734375" style="50"/>
    <col min="7773" max="7773" width="9.88671875" style="50" customWidth="1"/>
    <col min="7774" max="7777" width="8.77734375" style="50"/>
    <col min="7778" max="7778" width="8.5546875" style="50" customWidth="1"/>
    <col min="7779" max="7779" width="30.33203125" style="50" customWidth="1"/>
    <col min="7780" max="7780" width="9" style="50" bestFit="1" customWidth="1"/>
    <col min="7781" max="7781" width="8.77734375" style="50"/>
    <col min="7782" max="7782" width="5.88671875" style="50" customWidth="1"/>
    <col min="7783" max="7783" width="6.88671875" style="50" customWidth="1"/>
    <col min="7784" max="7784" width="23.88671875" style="50" customWidth="1"/>
    <col min="7785" max="7791" width="8.77734375" style="50"/>
    <col min="7792" max="7792" width="9" style="50" bestFit="1" customWidth="1"/>
    <col min="7793" max="7794" width="8.77734375" style="50"/>
    <col min="7795" max="7795" width="32.88671875" style="50" customWidth="1"/>
    <col min="7796" max="7796" width="16.6640625" style="50" customWidth="1"/>
    <col min="7797" max="7797" width="10.21875" style="50" customWidth="1"/>
    <col min="7798" max="7798" width="12.44140625" style="50" customWidth="1"/>
    <col min="7799" max="7799" width="10" style="50" bestFit="1" customWidth="1"/>
    <col min="7800" max="7800" width="8.77734375" style="50"/>
    <col min="7801" max="7801" width="9" style="50" bestFit="1" customWidth="1"/>
    <col min="7802" max="7803" width="8.77734375" style="50"/>
    <col min="7804" max="7804" width="11.6640625" style="50" customWidth="1"/>
    <col min="7805" max="7805" width="8.77734375" style="50"/>
    <col min="7806" max="7806" width="28.77734375" style="50" customWidth="1"/>
    <col min="7807" max="7807" width="12.33203125" style="50" customWidth="1"/>
    <col min="7808" max="7808" width="11.21875" style="50" customWidth="1"/>
    <col min="7809" max="7936" width="8.77734375" style="50"/>
    <col min="7937" max="7937" width="5.6640625" style="50" customWidth="1"/>
    <col min="7938" max="7938" width="26.5546875" style="50" customWidth="1"/>
    <col min="7939" max="7939" width="10.5546875" style="50" customWidth="1"/>
    <col min="7940" max="7940" width="8.88671875" style="50" customWidth="1"/>
    <col min="7941" max="7941" width="8" style="50" customWidth="1"/>
    <col min="7942" max="7942" width="10.88671875" style="50" customWidth="1"/>
    <col min="7943" max="7943" width="11.77734375" style="50" customWidth="1"/>
    <col min="7944" max="7944" width="10.21875" style="50" customWidth="1"/>
    <col min="7945" max="7945" width="12" style="50" customWidth="1"/>
    <col min="7946" max="7946" width="10.21875" style="50" customWidth="1"/>
    <col min="7947" max="7947" width="12" style="50" customWidth="1"/>
    <col min="7948" max="7948" width="12.88671875" style="50" customWidth="1"/>
    <col min="7949" max="7949" width="12.5546875" style="50" customWidth="1"/>
    <col min="7950" max="7950" width="8.21875" style="50" customWidth="1"/>
    <col min="7951" max="7951" width="9.88671875" style="50" customWidth="1"/>
    <col min="7952" max="7952" width="11.33203125" style="50" customWidth="1"/>
    <col min="7953" max="7953" width="11.5546875" style="50" customWidth="1"/>
    <col min="7954" max="7954" width="10.44140625" style="50" customWidth="1"/>
    <col min="7955" max="7955" width="11.6640625" style="50" customWidth="1"/>
    <col min="7956" max="7956" width="11.77734375" style="50" customWidth="1"/>
    <col min="7957" max="7957" width="12.109375" style="50" customWidth="1"/>
    <col min="7958" max="7958" width="11" style="50" customWidth="1"/>
    <col min="7959" max="7959" width="10.88671875" style="50" customWidth="1"/>
    <col min="7960" max="7960" width="10.5546875" style="50" customWidth="1"/>
    <col min="7961" max="7961" width="9.88671875" style="50" customWidth="1"/>
    <col min="7962" max="7962" width="10.77734375" style="50" customWidth="1"/>
    <col min="7963" max="7963" width="9.77734375" style="50" customWidth="1"/>
    <col min="7964" max="7964" width="11.21875" style="50" customWidth="1"/>
    <col min="7965" max="7965" width="10.33203125" style="50" customWidth="1"/>
    <col min="7966" max="7966" width="11.88671875" style="50" customWidth="1"/>
    <col min="7967" max="7967" width="8.77734375" style="50"/>
    <col min="7968" max="7968" width="13.44140625" style="50" customWidth="1"/>
    <col min="7969" max="7969" width="10.88671875" style="50" customWidth="1"/>
    <col min="7970" max="7970" width="11.44140625" style="50" customWidth="1"/>
    <col min="7971" max="7971" width="11.77734375" style="50" customWidth="1"/>
    <col min="7972" max="7972" width="11.109375" style="50" customWidth="1"/>
    <col min="7973" max="7973" width="10.88671875" style="50" customWidth="1"/>
    <col min="7974" max="7978" width="8.77734375" style="50"/>
    <col min="7979" max="7979" width="10.21875" style="50" customWidth="1"/>
    <col min="7980" max="7980" width="11.5546875" style="50" customWidth="1"/>
    <col min="7981" max="7981" width="12.109375" style="50" customWidth="1"/>
    <col min="7982" max="7982" width="13.21875" style="50" customWidth="1"/>
    <col min="7983" max="7983" width="14.109375" style="50" customWidth="1"/>
    <col min="7984" max="7984" width="11.77734375" style="50" customWidth="1"/>
    <col min="7985" max="7989" width="8.77734375" style="50"/>
    <col min="7990" max="7990" width="28.77734375" style="50" customWidth="1"/>
    <col min="7991" max="7991" width="11.77734375" style="50" customWidth="1"/>
    <col min="7992" max="7992" width="10" style="50" customWidth="1"/>
    <col min="7993" max="7993" width="10.44140625" style="50" customWidth="1"/>
    <col min="7994" max="7995" width="8.77734375" style="50"/>
    <col min="7996" max="7996" width="9.33203125" style="50" customWidth="1"/>
    <col min="7997" max="7997" width="18.44140625" style="50" customWidth="1"/>
    <col min="7998" max="7998" width="11" style="50" customWidth="1"/>
    <col min="7999" max="7999" width="9.5546875" style="50" customWidth="1"/>
    <col min="8000" max="8000" width="10.6640625" style="50" customWidth="1"/>
    <col min="8001" max="8001" width="9.88671875" style="50" customWidth="1"/>
    <col min="8002" max="8002" width="11.44140625" style="50" customWidth="1"/>
    <col min="8003" max="8003" width="9.88671875" style="50" customWidth="1"/>
    <col min="8004" max="8004" width="10" style="50" customWidth="1"/>
    <col min="8005" max="8005" width="6.77734375" style="50" customWidth="1"/>
    <col min="8006" max="8006" width="12.5546875" style="50" customWidth="1"/>
    <col min="8007" max="8007" width="9.5546875" style="50" customWidth="1"/>
    <col min="8008" max="8008" width="10.33203125" style="50" customWidth="1"/>
    <col min="8009" max="8009" width="7.77734375" style="50" customWidth="1"/>
    <col min="8010" max="8010" width="7.21875" style="50" customWidth="1"/>
    <col min="8011" max="8011" width="17.6640625" style="50" customWidth="1"/>
    <col min="8012" max="8012" width="8.77734375" style="50" customWidth="1"/>
    <col min="8013" max="8013" width="13.109375" style="50" bestFit="1" customWidth="1"/>
    <col min="8014" max="8014" width="13.77734375" style="50" customWidth="1"/>
    <col min="8015" max="8016" width="8.77734375" style="50"/>
    <col min="8017" max="8017" width="9" style="50" bestFit="1" customWidth="1"/>
    <col min="8018" max="8026" width="8.77734375" style="50"/>
    <col min="8027" max="8027" width="13.109375" style="50" customWidth="1"/>
    <col min="8028" max="8028" width="8.77734375" style="50"/>
    <col min="8029" max="8029" width="9.88671875" style="50" customWidth="1"/>
    <col min="8030" max="8033" width="8.77734375" style="50"/>
    <col min="8034" max="8034" width="8.5546875" style="50" customWidth="1"/>
    <col min="8035" max="8035" width="30.33203125" style="50" customWidth="1"/>
    <col min="8036" max="8036" width="9" style="50" bestFit="1" customWidth="1"/>
    <col min="8037" max="8037" width="8.77734375" style="50"/>
    <col min="8038" max="8038" width="5.88671875" style="50" customWidth="1"/>
    <col min="8039" max="8039" width="6.88671875" style="50" customWidth="1"/>
    <col min="8040" max="8040" width="23.88671875" style="50" customWidth="1"/>
    <col min="8041" max="8047" width="8.77734375" style="50"/>
    <col min="8048" max="8048" width="9" style="50" bestFit="1" customWidth="1"/>
    <col min="8049" max="8050" width="8.77734375" style="50"/>
    <col min="8051" max="8051" width="32.88671875" style="50" customWidth="1"/>
    <col min="8052" max="8052" width="16.6640625" style="50" customWidth="1"/>
    <col min="8053" max="8053" width="10.21875" style="50" customWidth="1"/>
    <col min="8054" max="8054" width="12.44140625" style="50" customWidth="1"/>
    <col min="8055" max="8055" width="10" style="50" bestFit="1" customWidth="1"/>
    <col min="8056" max="8056" width="8.77734375" style="50"/>
    <col min="8057" max="8057" width="9" style="50" bestFit="1" customWidth="1"/>
    <col min="8058" max="8059" width="8.77734375" style="50"/>
    <col min="8060" max="8060" width="11.6640625" style="50" customWidth="1"/>
    <col min="8061" max="8061" width="8.77734375" style="50"/>
    <col min="8062" max="8062" width="28.77734375" style="50" customWidth="1"/>
    <col min="8063" max="8063" width="12.33203125" style="50" customWidth="1"/>
    <col min="8064" max="8064" width="11.21875" style="50" customWidth="1"/>
    <col min="8065" max="8192" width="8.77734375" style="50"/>
    <col min="8193" max="8193" width="5.6640625" style="50" customWidth="1"/>
    <col min="8194" max="8194" width="26.5546875" style="50" customWidth="1"/>
    <col min="8195" max="8195" width="10.5546875" style="50" customWidth="1"/>
    <col min="8196" max="8196" width="8.88671875" style="50" customWidth="1"/>
    <col min="8197" max="8197" width="8" style="50" customWidth="1"/>
    <col min="8198" max="8198" width="10.88671875" style="50" customWidth="1"/>
    <col min="8199" max="8199" width="11.77734375" style="50" customWidth="1"/>
    <col min="8200" max="8200" width="10.21875" style="50" customWidth="1"/>
    <col min="8201" max="8201" width="12" style="50" customWidth="1"/>
    <col min="8202" max="8202" width="10.21875" style="50" customWidth="1"/>
    <col min="8203" max="8203" width="12" style="50" customWidth="1"/>
    <col min="8204" max="8204" width="12.88671875" style="50" customWidth="1"/>
    <col min="8205" max="8205" width="12.5546875" style="50" customWidth="1"/>
    <col min="8206" max="8206" width="8.21875" style="50" customWidth="1"/>
    <col min="8207" max="8207" width="9.88671875" style="50" customWidth="1"/>
    <col min="8208" max="8208" width="11.33203125" style="50" customWidth="1"/>
    <col min="8209" max="8209" width="11.5546875" style="50" customWidth="1"/>
    <col min="8210" max="8210" width="10.44140625" style="50" customWidth="1"/>
    <col min="8211" max="8211" width="11.6640625" style="50" customWidth="1"/>
    <col min="8212" max="8212" width="11.77734375" style="50" customWidth="1"/>
    <col min="8213" max="8213" width="12.109375" style="50" customWidth="1"/>
    <col min="8214" max="8214" width="11" style="50" customWidth="1"/>
    <col min="8215" max="8215" width="10.88671875" style="50" customWidth="1"/>
    <col min="8216" max="8216" width="10.5546875" style="50" customWidth="1"/>
    <col min="8217" max="8217" width="9.88671875" style="50" customWidth="1"/>
    <col min="8218" max="8218" width="10.77734375" style="50" customWidth="1"/>
    <col min="8219" max="8219" width="9.77734375" style="50" customWidth="1"/>
    <col min="8220" max="8220" width="11.21875" style="50" customWidth="1"/>
    <col min="8221" max="8221" width="10.33203125" style="50" customWidth="1"/>
    <col min="8222" max="8222" width="11.88671875" style="50" customWidth="1"/>
    <col min="8223" max="8223" width="8.77734375" style="50"/>
    <col min="8224" max="8224" width="13.44140625" style="50" customWidth="1"/>
    <col min="8225" max="8225" width="10.88671875" style="50" customWidth="1"/>
    <col min="8226" max="8226" width="11.44140625" style="50" customWidth="1"/>
    <col min="8227" max="8227" width="11.77734375" style="50" customWidth="1"/>
    <col min="8228" max="8228" width="11.109375" style="50" customWidth="1"/>
    <col min="8229" max="8229" width="10.88671875" style="50" customWidth="1"/>
    <col min="8230" max="8234" width="8.77734375" style="50"/>
    <col min="8235" max="8235" width="10.21875" style="50" customWidth="1"/>
    <col min="8236" max="8236" width="11.5546875" style="50" customWidth="1"/>
    <col min="8237" max="8237" width="12.109375" style="50" customWidth="1"/>
    <col min="8238" max="8238" width="13.21875" style="50" customWidth="1"/>
    <col min="8239" max="8239" width="14.109375" style="50" customWidth="1"/>
    <col min="8240" max="8240" width="11.77734375" style="50" customWidth="1"/>
    <col min="8241" max="8245" width="8.77734375" style="50"/>
    <col min="8246" max="8246" width="28.77734375" style="50" customWidth="1"/>
    <col min="8247" max="8247" width="11.77734375" style="50" customWidth="1"/>
    <col min="8248" max="8248" width="10" style="50" customWidth="1"/>
    <col min="8249" max="8249" width="10.44140625" style="50" customWidth="1"/>
    <col min="8250" max="8251" width="8.77734375" style="50"/>
    <col min="8252" max="8252" width="9.33203125" style="50" customWidth="1"/>
    <col min="8253" max="8253" width="18.44140625" style="50" customWidth="1"/>
    <col min="8254" max="8254" width="11" style="50" customWidth="1"/>
    <col min="8255" max="8255" width="9.5546875" style="50" customWidth="1"/>
    <col min="8256" max="8256" width="10.6640625" style="50" customWidth="1"/>
    <col min="8257" max="8257" width="9.88671875" style="50" customWidth="1"/>
    <col min="8258" max="8258" width="11.44140625" style="50" customWidth="1"/>
    <col min="8259" max="8259" width="9.88671875" style="50" customWidth="1"/>
    <col min="8260" max="8260" width="10" style="50" customWidth="1"/>
    <col min="8261" max="8261" width="6.77734375" style="50" customWidth="1"/>
    <col min="8262" max="8262" width="12.5546875" style="50" customWidth="1"/>
    <col min="8263" max="8263" width="9.5546875" style="50" customWidth="1"/>
    <col min="8264" max="8264" width="10.33203125" style="50" customWidth="1"/>
    <col min="8265" max="8265" width="7.77734375" style="50" customWidth="1"/>
    <col min="8266" max="8266" width="7.21875" style="50" customWidth="1"/>
    <col min="8267" max="8267" width="17.6640625" style="50" customWidth="1"/>
    <col min="8268" max="8268" width="8.77734375" style="50" customWidth="1"/>
    <col min="8269" max="8269" width="13.109375" style="50" bestFit="1" customWidth="1"/>
    <col min="8270" max="8270" width="13.77734375" style="50" customWidth="1"/>
    <col min="8271" max="8272" width="8.77734375" style="50"/>
    <col min="8273" max="8273" width="9" style="50" bestFit="1" customWidth="1"/>
    <col min="8274" max="8282" width="8.77734375" style="50"/>
    <col min="8283" max="8283" width="13.109375" style="50" customWidth="1"/>
    <col min="8284" max="8284" width="8.77734375" style="50"/>
    <col min="8285" max="8285" width="9.88671875" style="50" customWidth="1"/>
    <col min="8286" max="8289" width="8.77734375" style="50"/>
    <col min="8290" max="8290" width="8.5546875" style="50" customWidth="1"/>
    <col min="8291" max="8291" width="30.33203125" style="50" customWidth="1"/>
    <col min="8292" max="8292" width="9" style="50" bestFit="1" customWidth="1"/>
    <col min="8293" max="8293" width="8.77734375" style="50"/>
    <col min="8294" max="8294" width="5.88671875" style="50" customWidth="1"/>
    <col min="8295" max="8295" width="6.88671875" style="50" customWidth="1"/>
    <col min="8296" max="8296" width="23.88671875" style="50" customWidth="1"/>
    <col min="8297" max="8303" width="8.77734375" style="50"/>
    <col min="8304" max="8304" width="9" style="50" bestFit="1" customWidth="1"/>
    <col min="8305" max="8306" width="8.77734375" style="50"/>
    <col min="8307" max="8307" width="32.88671875" style="50" customWidth="1"/>
    <col min="8308" max="8308" width="16.6640625" style="50" customWidth="1"/>
    <col min="8309" max="8309" width="10.21875" style="50" customWidth="1"/>
    <col min="8310" max="8310" width="12.44140625" style="50" customWidth="1"/>
    <col min="8311" max="8311" width="10" style="50" bestFit="1" customWidth="1"/>
    <col min="8312" max="8312" width="8.77734375" style="50"/>
    <col min="8313" max="8313" width="9" style="50" bestFit="1" customWidth="1"/>
    <col min="8314" max="8315" width="8.77734375" style="50"/>
    <col min="8316" max="8316" width="11.6640625" style="50" customWidth="1"/>
    <col min="8317" max="8317" width="8.77734375" style="50"/>
    <col min="8318" max="8318" width="28.77734375" style="50" customWidth="1"/>
    <col min="8319" max="8319" width="12.33203125" style="50" customWidth="1"/>
    <col min="8320" max="8320" width="11.21875" style="50" customWidth="1"/>
    <col min="8321" max="8448" width="8.77734375" style="50"/>
    <col min="8449" max="8449" width="5.6640625" style="50" customWidth="1"/>
    <col min="8450" max="8450" width="26.5546875" style="50" customWidth="1"/>
    <col min="8451" max="8451" width="10.5546875" style="50" customWidth="1"/>
    <col min="8452" max="8452" width="8.88671875" style="50" customWidth="1"/>
    <col min="8453" max="8453" width="8" style="50" customWidth="1"/>
    <col min="8454" max="8454" width="10.88671875" style="50" customWidth="1"/>
    <col min="8455" max="8455" width="11.77734375" style="50" customWidth="1"/>
    <col min="8456" max="8456" width="10.21875" style="50" customWidth="1"/>
    <col min="8457" max="8457" width="12" style="50" customWidth="1"/>
    <col min="8458" max="8458" width="10.21875" style="50" customWidth="1"/>
    <col min="8459" max="8459" width="12" style="50" customWidth="1"/>
    <col min="8460" max="8460" width="12.88671875" style="50" customWidth="1"/>
    <col min="8461" max="8461" width="12.5546875" style="50" customWidth="1"/>
    <col min="8462" max="8462" width="8.21875" style="50" customWidth="1"/>
    <col min="8463" max="8463" width="9.88671875" style="50" customWidth="1"/>
    <col min="8464" max="8464" width="11.33203125" style="50" customWidth="1"/>
    <col min="8465" max="8465" width="11.5546875" style="50" customWidth="1"/>
    <col min="8466" max="8466" width="10.44140625" style="50" customWidth="1"/>
    <col min="8467" max="8467" width="11.6640625" style="50" customWidth="1"/>
    <col min="8468" max="8468" width="11.77734375" style="50" customWidth="1"/>
    <col min="8469" max="8469" width="12.109375" style="50" customWidth="1"/>
    <col min="8470" max="8470" width="11" style="50" customWidth="1"/>
    <col min="8471" max="8471" width="10.88671875" style="50" customWidth="1"/>
    <col min="8472" max="8472" width="10.5546875" style="50" customWidth="1"/>
    <col min="8473" max="8473" width="9.88671875" style="50" customWidth="1"/>
    <col min="8474" max="8474" width="10.77734375" style="50" customWidth="1"/>
    <col min="8475" max="8475" width="9.77734375" style="50" customWidth="1"/>
    <col min="8476" max="8476" width="11.21875" style="50" customWidth="1"/>
    <col min="8477" max="8477" width="10.33203125" style="50" customWidth="1"/>
    <col min="8478" max="8478" width="11.88671875" style="50" customWidth="1"/>
    <col min="8479" max="8479" width="8.77734375" style="50"/>
    <col min="8480" max="8480" width="13.44140625" style="50" customWidth="1"/>
    <col min="8481" max="8481" width="10.88671875" style="50" customWidth="1"/>
    <col min="8482" max="8482" width="11.44140625" style="50" customWidth="1"/>
    <col min="8483" max="8483" width="11.77734375" style="50" customWidth="1"/>
    <col min="8484" max="8484" width="11.109375" style="50" customWidth="1"/>
    <col min="8485" max="8485" width="10.88671875" style="50" customWidth="1"/>
    <col min="8486" max="8490" width="8.77734375" style="50"/>
    <col min="8491" max="8491" width="10.21875" style="50" customWidth="1"/>
    <col min="8492" max="8492" width="11.5546875" style="50" customWidth="1"/>
    <col min="8493" max="8493" width="12.109375" style="50" customWidth="1"/>
    <col min="8494" max="8494" width="13.21875" style="50" customWidth="1"/>
    <col min="8495" max="8495" width="14.109375" style="50" customWidth="1"/>
    <col min="8496" max="8496" width="11.77734375" style="50" customWidth="1"/>
    <col min="8497" max="8501" width="8.77734375" style="50"/>
    <col min="8502" max="8502" width="28.77734375" style="50" customWidth="1"/>
    <col min="8503" max="8503" width="11.77734375" style="50" customWidth="1"/>
    <col min="8504" max="8504" width="10" style="50" customWidth="1"/>
    <col min="8505" max="8505" width="10.44140625" style="50" customWidth="1"/>
    <col min="8506" max="8507" width="8.77734375" style="50"/>
    <col min="8508" max="8508" width="9.33203125" style="50" customWidth="1"/>
    <col min="8509" max="8509" width="18.44140625" style="50" customWidth="1"/>
    <col min="8510" max="8510" width="11" style="50" customWidth="1"/>
    <col min="8511" max="8511" width="9.5546875" style="50" customWidth="1"/>
    <col min="8512" max="8512" width="10.6640625" style="50" customWidth="1"/>
    <col min="8513" max="8513" width="9.88671875" style="50" customWidth="1"/>
    <col min="8514" max="8514" width="11.44140625" style="50" customWidth="1"/>
    <col min="8515" max="8515" width="9.88671875" style="50" customWidth="1"/>
    <col min="8516" max="8516" width="10" style="50" customWidth="1"/>
    <col min="8517" max="8517" width="6.77734375" style="50" customWidth="1"/>
    <col min="8518" max="8518" width="12.5546875" style="50" customWidth="1"/>
    <col min="8519" max="8519" width="9.5546875" style="50" customWidth="1"/>
    <col min="8520" max="8520" width="10.33203125" style="50" customWidth="1"/>
    <col min="8521" max="8521" width="7.77734375" style="50" customWidth="1"/>
    <col min="8522" max="8522" width="7.21875" style="50" customWidth="1"/>
    <col min="8523" max="8523" width="17.6640625" style="50" customWidth="1"/>
    <col min="8524" max="8524" width="8.77734375" style="50" customWidth="1"/>
    <col min="8525" max="8525" width="13.109375" style="50" bestFit="1" customWidth="1"/>
    <col min="8526" max="8526" width="13.77734375" style="50" customWidth="1"/>
    <col min="8527" max="8528" width="8.77734375" style="50"/>
    <col min="8529" max="8529" width="9" style="50" bestFit="1" customWidth="1"/>
    <col min="8530" max="8538" width="8.77734375" style="50"/>
    <col min="8539" max="8539" width="13.109375" style="50" customWidth="1"/>
    <col min="8540" max="8540" width="8.77734375" style="50"/>
    <col min="8541" max="8541" width="9.88671875" style="50" customWidth="1"/>
    <col min="8542" max="8545" width="8.77734375" style="50"/>
    <col min="8546" max="8546" width="8.5546875" style="50" customWidth="1"/>
    <col min="8547" max="8547" width="30.33203125" style="50" customWidth="1"/>
    <col min="8548" max="8548" width="9" style="50" bestFit="1" customWidth="1"/>
    <col min="8549" max="8549" width="8.77734375" style="50"/>
    <col min="8550" max="8550" width="5.88671875" style="50" customWidth="1"/>
    <col min="8551" max="8551" width="6.88671875" style="50" customWidth="1"/>
    <col min="8552" max="8552" width="23.88671875" style="50" customWidth="1"/>
    <col min="8553" max="8559" width="8.77734375" style="50"/>
    <col min="8560" max="8560" width="9" style="50" bestFit="1" customWidth="1"/>
    <col min="8561" max="8562" width="8.77734375" style="50"/>
    <col min="8563" max="8563" width="32.88671875" style="50" customWidth="1"/>
    <col min="8564" max="8564" width="16.6640625" style="50" customWidth="1"/>
    <col min="8565" max="8565" width="10.21875" style="50" customWidth="1"/>
    <col min="8566" max="8566" width="12.44140625" style="50" customWidth="1"/>
    <col min="8567" max="8567" width="10" style="50" bestFit="1" customWidth="1"/>
    <col min="8568" max="8568" width="8.77734375" style="50"/>
    <col min="8569" max="8569" width="9" style="50" bestFit="1" customWidth="1"/>
    <col min="8570" max="8571" width="8.77734375" style="50"/>
    <col min="8572" max="8572" width="11.6640625" style="50" customWidth="1"/>
    <col min="8573" max="8573" width="8.77734375" style="50"/>
    <col min="8574" max="8574" width="28.77734375" style="50" customWidth="1"/>
    <col min="8575" max="8575" width="12.33203125" style="50" customWidth="1"/>
    <col min="8576" max="8576" width="11.21875" style="50" customWidth="1"/>
    <col min="8577" max="8704" width="8.77734375" style="50"/>
    <col min="8705" max="8705" width="5.6640625" style="50" customWidth="1"/>
    <col min="8706" max="8706" width="26.5546875" style="50" customWidth="1"/>
    <col min="8707" max="8707" width="10.5546875" style="50" customWidth="1"/>
    <col min="8708" max="8708" width="8.88671875" style="50" customWidth="1"/>
    <col min="8709" max="8709" width="8" style="50" customWidth="1"/>
    <col min="8710" max="8710" width="10.88671875" style="50" customWidth="1"/>
    <col min="8711" max="8711" width="11.77734375" style="50" customWidth="1"/>
    <col min="8712" max="8712" width="10.21875" style="50" customWidth="1"/>
    <col min="8713" max="8713" width="12" style="50" customWidth="1"/>
    <col min="8714" max="8714" width="10.21875" style="50" customWidth="1"/>
    <col min="8715" max="8715" width="12" style="50" customWidth="1"/>
    <col min="8716" max="8716" width="12.88671875" style="50" customWidth="1"/>
    <col min="8717" max="8717" width="12.5546875" style="50" customWidth="1"/>
    <col min="8718" max="8718" width="8.21875" style="50" customWidth="1"/>
    <col min="8719" max="8719" width="9.88671875" style="50" customWidth="1"/>
    <col min="8720" max="8720" width="11.33203125" style="50" customWidth="1"/>
    <col min="8721" max="8721" width="11.5546875" style="50" customWidth="1"/>
    <col min="8722" max="8722" width="10.44140625" style="50" customWidth="1"/>
    <col min="8723" max="8723" width="11.6640625" style="50" customWidth="1"/>
    <col min="8724" max="8724" width="11.77734375" style="50" customWidth="1"/>
    <col min="8725" max="8725" width="12.109375" style="50" customWidth="1"/>
    <col min="8726" max="8726" width="11" style="50" customWidth="1"/>
    <col min="8727" max="8727" width="10.88671875" style="50" customWidth="1"/>
    <col min="8728" max="8728" width="10.5546875" style="50" customWidth="1"/>
    <col min="8729" max="8729" width="9.88671875" style="50" customWidth="1"/>
    <col min="8730" max="8730" width="10.77734375" style="50" customWidth="1"/>
    <col min="8731" max="8731" width="9.77734375" style="50" customWidth="1"/>
    <col min="8732" max="8732" width="11.21875" style="50" customWidth="1"/>
    <col min="8733" max="8733" width="10.33203125" style="50" customWidth="1"/>
    <col min="8734" max="8734" width="11.88671875" style="50" customWidth="1"/>
    <col min="8735" max="8735" width="8.77734375" style="50"/>
    <col min="8736" max="8736" width="13.44140625" style="50" customWidth="1"/>
    <col min="8737" max="8737" width="10.88671875" style="50" customWidth="1"/>
    <col min="8738" max="8738" width="11.44140625" style="50" customWidth="1"/>
    <col min="8739" max="8739" width="11.77734375" style="50" customWidth="1"/>
    <col min="8740" max="8740" width="11.109375" style="50" customWidth="1"/>
    <col min="8741" max="8741" width="10.88671875" style="50" customWidth="1"/>
    <col min="8742" max="8746" width="8.77734375" style="50"/>
    <col min="8747" max="8747" width="10.21875" style="50" customWidth="1"/>
    <col min="8748" max="8748" width="11.5546875" style="50" customWidth="1"/>
    <col min="8749" max="8749" width="12.109375" style="50" customWidth="1"/>
    <col min="8750" max="8750" width="13.21875" style="50" customWidth="1"/>
    <col min="8751" max="8751" width="14.109375" style="50" customWidth="1"/>
    <col min="8752" max="8752" width="11.77734375" style="50" customWidth="1"/>
    <col min="8753" max="8757" width="8.77734375" style="50"/>
    <col min="8758" max="8758" width="28.77734375" style="50" customWidth="1"/>
    <col min="8759" max="8759" width="11.77734375" style="50" customWidth="1"/>
    <col min="8760" max="8760" width="10" style="50" customWidth="1"/>
    <col min="8761" max="8761" width="10.44140625" style="50" customWidth="1"/>
    <col min="8762" max="8763" width="8.77734375" style="50"/>
    <col min="8764" max="8764" width="9.33203125" style="50" customWidth="1"/>
    <col min="8765" max="8765" width="18.44140625" style="50" customWidth="1"/>
    <col min="8766" max="8766" width="11" style="50" customWidth="1"/>
    <col min="8767" max="8767" width="9.5546875" style="50" customWidth="1"/>
    <col min="8768" max="8768" width="10.6640625" style="50" customWidth="1"/>
    <col min="8769" max="8769" width="9.88671875" style="50" customWidth="1"/>
    <col min="8770" max="8770" width="11.44140625" style="50" customWidth="1"/>
    <col min="8771" max="8771" width="9.88671875" style="50" customWidth="1"/>
    <col min="8772" max="8772" width="10" style="50" customWidth="1"/>
    <col min="8773" max="8773" width="6.77734375" style="50" customWidth="1"/>
    <col min="8774" max="8774" width="12.5546875" style="50" customWidth="1"/>
    <col min="8775" max="8775" width="9.5546875" style="50" customWidth="1"/>
    <col min="8776" max="8776" width="10.33203125" style="50" customWidth="1"/>
    <col min="8777" max="8777" width="7.77734375" style="50" customWidth="1"/>
    <col min="8778" max="8778" width="7.21875" style="50" customWidth="1"/>
    <col min="8779" max="8779" width="17.6640625" style="50" customWidth="1"/>
    <col min="8780" max="8780" width="8.77734375" style="50" customWidth="1"/>
    <col min="8781" max="8781" width="13.109375" style="50" bestFit="1" customWidth="1"/>
    <col min="8782" max="8782" width="13.77734375" style="50" customWidth="1"/>
    <col min="8783" max="8784" width="8.77734375" style="50"/>
    <col min="8785" max="8785" width="9" style="50" bestFit="1" customWidth="1"/>
    <col min="8786" max="8794" width="8.77734375" style="50"/>
    <col min="8795" max="8795" width="13.109375" style="50" customWidth="1"/>
    <col min="8796" max="8796" width="8.77734375" style="50"/>
    <col min="8797" max="8797" width="9.88671875" style="50" customWidth="1"/>
    <col min="8798" max="8801" width="8.77734375" style="50"/>
    <col min="8802" max="8802" width="8.5546875" style="50" customWidth="1"/>
    <col min="8803" max="8803" width="30.33203125" style="50" customWidth="1"/>
    <col min="8804" max="8804" width="9" style="50" bestFit="1" customWidth="1"/>
    <col min="8805" max="8805" width="8.77734375" style="50"/>
    <col min="8806" max="8806" width="5.88671875" style="50" customWidth="1"/>
    <col min="8807" max="8807" width="6.88671875" style="50" customWidth="1"/>
    <col min="8808" max="8808" width="23.88671875" style="50" customWidth="1"/>
    <col min="8809" max="8815" width="8.77734375" style="50"/>
    <col min="8816" max="8816" width="9" style="50" bestFit="1" customWidth="1"/>
    <col min="8817" max="8818" width="8.77734375" style="50"/>
    <col min="8819" max="8819" width="32.88671875" style="50" customWidth="1"/>
    <col min="8820" max="8820" width="16.6640625" style="50" customWidth="1"/>
    <col min="8821" max="8821" width="10.21875" style="50" customWidth="1"/>
    <col min="8822" max="8822" width="12.44140625" style="50" customWidth="1"/>
    <col min="8823" max="8823" width="10" style="50" bestFit="1" customWidth="1"/>
    <col min="8824" max="8824" width="8.77734375" style="50"/>
    <col min="8825" max="8825" width="9" style="50" bestFit="1" customWidth="1"/>
    <col min="8826" max="8827" width="8.77734375" style="50"/>
    <col min="8828" max="8828" width="11.6640625" style="50" customWidth="1"/>
    <col min="8829" max="8829" width="8.77734375" style="50"/>
    <col min="8830" max="8830" width="28.77734375" style="50" customWidth="1"/>
    <col min="8831" max="8831" width="12.33203125" style="50" customWidth="1"/>
    <col min="8832" max="8832" width="11.21875" style="50" customWidth="1"/>
    <col min="8833" max="8960" width="8.77734375" style="50"/>
    <col min="8961" max="8961" width="5.6640625" style="50" customWidth="1"/>
    <col min="8962" max="8962" width="26.5546875" style="50" customWidth="1"/>
    <col min="8963" max="8963" width="10.5546875" style="50" customWidth="1"/>
    <col min="8964" max="8964" width="8.88671875" style="50" customWidth="1"/>
    <col min="8965" max="8965" width="8" style="50" customWidth="1"/>
    <col min="8966" max="8966" width="10.88671875" style="50" customWidth="1"/>
    <col min="8967" max="8967" width="11.77734375" style="50" customWidth="1"/>
    <col min="8968" max="8968" width="10.21875" style="50" customWidth="1"/>
    <col min="8969" max="8969" width="12" style="50" customWidth="1"/>
    <col min="8970" max="8970" width="10.21875" style="50" customWidth="1"/>
    <col min="8971" max="8971" width="12" style="50" customWidth="1"/>
    <col min="8972" max="8972" width="12.88671875" style="50" customWidth="1"/>
    <col min="8973" max="8973" width="12.5546875" style="50" customWidth="1"/>
    <col min="8974" max="8974" width="8.21875" style="50" customWidth="1"/>
    <col min="8975" max="8975" width="9.88671875" style="50" customWidth="1"/>
    <col min="8976" max="8976" width="11.33203125" style="50" customWidth="1"/>
    <col min="8977" max="8977" width="11.5546875" style="50" customWidth="1"/>
    <col min="8978" max="8978" width="10.44140625" style="50" customWidth="1"/>
    <col min="8979" max="8979" width="11.6640625" style="50" customWidth="1"/>
    <col min="8980" max="8980" width="11.77734375" style="50" customWidth="1"/>
    <col min="8981" max="8981" width="12.109375" style="50" customWidth="1"/>
    <col min="8982" max="8982" width="11" style="50" customWidth="1"/>
    <col min="8983" max="8983" width="10.88671875" style="50" customWidth="1"/>
    <col min="8984" max="8984" width="10.5546875" style="50" customWidth="1"/>
    <col min="8985" max="8985" width="9.88671875" style="50" customWidth="1"/>
    <col min="8986" max="8986" width="10.77734375" style="50" customWidth="1"/>
    <col min="8987" max="8987" width="9.77734375" style="50" customWidth="1"/>
    <col min="8988" max="8988" width="11.21875" style="50" customWidth="1"/>
    <col min="8989" max="8989" width="10.33203125" style="50" customWidth="1"/>
    <col min="8990" max="8990" width="11.88671875" style="50" customWidth="1"/>
    <col min="8991" max="8991" width="8.77734375" style="50"/>
    <col min="8992" max="8992" width="13.44140625" style="50" customWidth="1"/>
    <col min="8993" max="8993" width="10.88671875" style="50" customWidth="1"/>
    <col min="8994" max="8994" width="11.44140625" style="50" customWidth="1"/>
    <col min="8995" max="8995" width="11.77734375" style="50" customWidth="1"/>
    <col min="8996" max="8996" width="11.109375" style="50" customWidth="1"/>
    <col min="8997" max="8997" width="10.88671875" style="50" customWidth="1"/>
    <col min="8998" max="9002" width="8.77734375" style="50"/>
    <col min="9003" max="9003" width="10.21875" style="50" customWidth="1"/>
    <col min="9004" max="9004" width="11.5546875" style="50" customWidth="1"/>
    <col min="9005" max="9005" width="12.109375" style="50" customWidth="1"/>
    <col min="9006" max="9006" width="13.21875" style="50" customWidth="1"/>
    <col min="9007" max="9007" width="14.109375" style="50" customWidth="1"/>
    <col min="9008" max="9008" width="11.77734375" style="50" customWidth="1"/>
    <col min="9009" max="9013" width="8.77734375" style="50"/>
    <col min="9014" max="9014" width="28.77734375" style="50" customWidth="1"/>
    <col min="9015" max="9015" width="11.77734375" style="50" customWidth="1"/>
    <col min="9016" max="9016" width="10" style="50" customWidth="1"/>
    <col min="9017" max="9017" width="10.44140625" style="50" customWidth="1"/>
    <col min="9018" max="9019" width="8.77734375" style="50"/>
    <col min="9020" max="9020" width="9.33203125" style="50" customWidth="1"/>
    <col min="9021" max="9021" width="18.44140625" style="50" customWidth="1"/>
    <col min="9022" max="9022" width="11" style="50" customWidth="1"/>
    <col min="9023" max="9023" width="9.5546875" style="50" customWidth="1"/>
    <col min="9024" max="9024" width="10.6640625" style="50" customWidth="1"/>
    <col min="9025" max="9025" width="9.88671875" style="50" customWidth="1"/>
    <col min="9026" max="9026" width="11.44140625" style="50" customWidth="1"/>
    <col min="9027" max="9027" width="9.88671875" style="50" customWidth="1"/>
    <col min="9028" max="9028" width="10" style="50" customWidth="1"/>
    <col min="9029" max="9029" width="6.77734375" style="50" customWidth="1"/>
    <col min="9030" max="9030" width="12.5546875" style="50" customWidth="1"/>
    <col min="9031" max="9031" width="9.5546875" style="50" customWidth="1"/>
    <col min="9032" max="9032" width="10.33203125" style="50" customWidth="1"/>
    <col min="9033" max="9033" width="7.77734375" style="50" customWidth="1"/>
    <col min="9034" max="9034" width="7.21875" style="50" customWidth="1"/>
    <col min="9035" max="9035" width="17.6640625" style="50" customWidth="1"/>
    <col min="9036" max="9036" width="8.77734375" style="50" customWidth="1"/>
    <col min="9037" max="9037" width="13.109375" style="50" bestFit="1" customWidth="1"/>
    <col min="9038" max="9038" width="13.77734375" style="50" customWidth="1"/>
    <col min="9039" max="9040" width="8.77734375" style="50"/>
    <col min="9041" max="9041" width="9" style="50" bestFit="1" customWidth="1"/>
    <col min="9042" max="9050" width="8.77734375" style="50"/>
    <col min="9051" max="9051" width="13.109375" style="50" customWidth="1"/>
    <col min="9052" max="9052" width="8.77734375" style="50"/>
    <col min="9053" max="9053" width="9.88671875" style="50" customWidth="1"/>
    <col min="9054" max="9057" width="8.77734375" style="50"/>
    <col min="9058" max="9058" width="8.5546875" style="50" customWidth="1"/>
    <col min="9059" max="9059" width="30.33203125" style="50" customWidth="1"/>
    <col min="9060" max="9060" width="9" style="50" bestFit="1" customWidth="1"/>
    <col min="9061" max="9061" width="8.77734375" style="50"/>
    <col min="9062" max="9062" width="5.88671875" style="50" customWidth="1"/>
    <col min="9063" max="9063" width="6.88671875" style="50" customWidth="1"/>
    <col min="9064" max="9064" width="23.88671875" style="50" customWidth="1"/>
    <col min="9065" max="9071" width="8.77734375" style="50"/>
    <col min="9072" max="9072" width="9" style="50" bestFit="1" customWidth="1"/>
    <col min="9073" max="9074" width="8.77734375" style="50"/>
    <col min="9075" max="9075" width="32.88671875" style="50" customWidth="1"/>
    <col min="9076" max="9076" width="16.6640625" style="50" customWidth="1"/>
    <col min="9077" max="9077" width="10.21875" style="50" customWidth="1"/>
    <col min="9078" max="9078" width="12.44140625" style="50" customWidth="1"/>
    <col min="9079" max="9079" width="10" style="50" bestFit="1" customWidth="1"/>
    <col min="9080" max="9080" width="8.77734375" style="50"/>
    <col min="9081" max="9081" width="9" style="50" bestFit="1" customWidth="1"/>
    <col min="9082" max="9083" width="8.77734375" style="50"/>
    <col min="9084" max="9084" width="11.6640625" style="50" customWidth="1"/>
    <col min="9085" max="9085" width="8.77734375" style="50"/>
    <col min="9086" max="9086" width="28.77734375" style="50" customWidth="1"/>
    <col min="9087" max="9087" width="12.33203125" style="50" customWidth="1"/>
    <col min="9088" max="9088" width="11.21875" style="50" customWidth="1"/>
    <col min="9089" max="9216" width="8.77734375" style="50"/>
    <col min="9217" max="9217" width="5.6640625" style="50" customWidth="1"/>
    <col min="9218" max="9218" width="26.5546875" style="50" customWidth="1"/>
    <col min="9219" max="9219" width="10.5546875" style="50" customWidth="1"/>
    <col min="9220" max="9220" width="8.88671875" style="50" customWidth="1"/>
    <col min="9221" max="9221" width="8" style="50" customWidth="1"/>
    <col min="9222" max="9222" width="10.88671875" style="50" customWidth="1"/>
    <col min="9223" max="9223" width="11.77734375" style="50" customWidth="1"/>
    <col min="9224" max="9224" width="10.21875" style="50" customWidth="1"/>
    <col min="9225" max="9225" width="12" style="50" customWidth="1"/>
    <col min="9226" max="9226" width="10.21875" style="50" customWidth="1"/>
    <col min="9227" max="9227" width="12" style="50" customWidth="1"/>
    <col min="9228" max="9228" width="12.88671875" style="50" customWidth="1"/>
    <col min="9229" max="9229" width="12.5546875" style="50" customWidth="1"/>
    <col min="9230" max="9230" width="8.21875" style="50" customWidth="1"/>
    <col min="9231" max="9231" width="9.88671875" style="50" customWidth="1"/>
    <col min="9232" max="9232" width="11.33203125" style="50" customWidth="1"/>
    <col min="9233" max="9233" width="11.5546875" style="50" customWidth="1"/>
    <col min="9234" max="9234" width="10.44140625" style="50" customWidth="1"/>
    <col min="9235" max="9235" width="11.6640625" style="50" customWidth="1"/>
    <col min="9236" max="9236" width="11.77734375" style="50" customWidth="1"/>
    <col min="9237" max="9237" width="12.109375" style="50" customWidth="1"/>
    <col min="9238" max="9238" width="11" style="50" customWidth="1"/>
    <col min="9239" max="9239" width="10.88671875" style="50" customWidth="1"/>
    <col min="9240" max="9240" width="10.5546875" style="50" customWidth="1"/>
    <col min="9241" max="9241" width="9.88671875" style="50" customWidth="1"/>
    <col min="9242" max="9242" width="10.77734375" style="50" customWidth="1"/>
    <col min="9243" max="9243" width="9.77734375" style="50" customWidth="1"/>
    <col min="9244" max="9244" width="11.21875" style="50" customWidth="1"/>
    <col min="9245" max="9245" width="10.33203125" style="50" customWidth="1"/>
    <col min="9246" max="9246" width="11.88671875" style="50" customWidth="1"/>
    <col min="9247" max="9247" width="8.77734375" style="50"/>
    <col min="9248" max="9248" width="13.44140625" style="50" customWidth="1"/>
    <col min="9249" max="9249" width="10.88671875" style="50" customWidth="1"/>
    <col min="9250" max="9250" width="11.44140625" style="50" customWidth="1"/>
    <col min="9251" max="9251" width="11.77734375" style="50" customWidth="1"/>
    <col min="9252" max="9252" width="11.109375" style="50" customWidth="1"/>
    <col min="9253" max="9253" width="10.88671875" style="50" customWidth="1"/>
    <col min="9254" max="9258" width="8.77734375" style="50"/>
    <col min="9259" max="9259" width="10.21875" style="50" customWidth="1"/>
    <col min="9260" max="9260" width="11.5546875" style="50" customWidth="1"/>
    <col min="9261" max="9261" width="12.109375" style="50" customWidth="1"/>
    <col min="9262" max="9262" width="13.21875" style="50" customWidth="1"/>
    <col min="9263" max="9263" width="14.109375" style="50" customWidth="1"/>
    <col min="9264" max="9264" width="11.77734375" style="50" customWidth="1"/>
    <col min="9265" max="9269" width="8.77734375" style="50"/>
    <col min="9270" max="9270" width="28.77734375" style="50" customWidth="1"/>
    <col min="9271" max="9271" width="11.77734375" style="50" customWidth="1"/>
    <col min="9272" max="9272" width="10" style="50" customWidth="1"/>
    <col min="9273" max="9273" width="10.44140625" style="50" customWidth="1"/>
    <col min="9274" max="9275" width="8.77734375" style="50"/>
    <col min="9276" max="9276" width="9.33203125" style="50" customWidth="1"/>
    <col min="9277" max="9277" width="18.44140625" style="50" customWidth="1"/>
    <col min="9278" max="9278" width="11" style="50" customWidth="1"/>
    <col min="9279" max="9279" width="9.5546875" style="50" customWidth="1"/>
    <col min="9280" max="9280" width="10.6640625" style="50" customWidth="1"/>
    <col min="9281" max="9281" width="9.88671875" style="50" customWidth="1"/>
    <col min="9282" max="9282" width="11.44140625" style="50" customWidth="1"/>
    <col min="9283" max="9283" width="9.88671875" style="50" customWidth="1"/>
    <col min="9284" max="9284" width="10" style="50" customWidth="1"/>
    <col min="9285" max="9285" width="6.77734375" style="50" customWidth="1"/>
    <col min="9286" max="9286" width="12.5546875" style="50" customWidth="1"/>
    <col min="9287" max="9287" width="9.5546875" style="50" customWidth="1"/>
    <col min="9288" max="9288" width="10.33203125" style="50" customWidth="1"/>
    <col min="9289" max="9289" width="7.77734375" style="50" customWidth="1"/>
    <col min="9290" max="9290" width="7.21875" style="50" customWidth="1"/>
    <col min="9291" max="9291" width="17.6640625" style="50" customWidth="1"/>
    <col min="9292" max="9292" width="8.77734375" style="50" customWidth="1"/>
    <col min="9293" max="9293" width="13.109375" style="50" bestFit="1" customWidth="1"/>
    <col min="9294" max="9294" width="13.77734375" style="50" customWidth="1"/>
    <col min="9295" max="9296" width="8.77734375" style="50"/>
    <col min="9297" max="9297" width="9" style="50" bestFit="1" customWidth="1"/>
    <col min="9298" max="9306" width="8.77734375" style="50"/>
    <col min="9307" max="9307" width="13.109375" style="50" customWidth="1"/>
    <col min="9308" max="9308" width="8.77734375" style="50"/>
    <col min="9309" max="9309" width="9.88671875" style="50" customWidth="1"/>
    <col min="9310" max="9313" width="8.77734375" style="50"/>
    <col min="9314" max="9314" width="8.5546875" style="50" customWidth="1"/>
    <col min="9315" max="9315" width="30.33203125" style="50" customWidth="1"/>
    <col min="9316" max="9316" width="9" style="50" bestFit="1" customWidth="1"/>
    <col min="9317" max="9317" width="8.77734375" style="50"/>
    <col min="9318" max="9318" width="5.88671875" style="50" customWidth="1"/>
    <col min="9319" max="9319" width="6.88671875" style="50" customWidth="1"/>
    <col min="9320" max="9320" width="23.88671875" style="50" customWidth="1"/>
    <col min="9321" max="9327" width="8.77734375" style="50"/>
    <col min="9328" max="9328" width="9" style="50" bestFit="1" customWidth="1"/>
    <col min="9329" max="9330" width="8.77734375" style="50"/>
    <col min="9331" max="9331" width="32.88671875" style="50" customWidth="1"/>
    <col min="9332" max="9332" width="16.6640625" style="50" customWidth="1"/>
    <col min="9333" max="9333" width="10.21875" style="50" customWidth="1"/>
    <col min="9334" max="9334" width="12.44140625" style="50" customWidth="1"/>
    <col min="9335" max="9335" width="10" style="50" bestFit="1" customWidth="1"/>
    <col min="9336" max="9336" width="8.77734375" style="50"/>
    <col min="9337" max="9337" width="9" style="50" bestFit="1" customWidth="1"/>
    <col min="9338" max="9339" width="8.77734375" style="50"/>
    <col min="9340" max="9340" width="11.6640625" style="50" customWidth="1"/>
    <col min="9341" max="9341" width="8.77734375" style="50"/>
    <col min="9342" max="9342" width="28.77734375" style="50" customWidth="1"/>
    <col min="9343" max="9343" width="12.33203125" style="50" customWidth="1"/>
    <col min="9344" max="9344" width="11.21875" style="50" customWidth="1"/>
    <col min="9345" max="9472" width="8.77734375" style="50"/>
    <col min="9473" max="9473" width="5.6640625" style="50" customWidth="1"/>
    <col min="9474" max="9474" width="26.5546875" style="50" customWidth="1"/>
    <col min="9475" max="9475" width="10.5546875" style="50" customWidth="1"/>
    <col min="9476" max="9476" width="8.88671875" style="50" customWidth="1"/>
    <col min="9477" max="9477" width="8" style="50" customWidth="1"/>
    <col min="9478" max="9478" width="10.88671875" style="50" customWidth="1"/>
    <col min="9479" max="9479" width="11.77734375" style="50" customWidth="1"/>
    <col min="9480" max="9480" width="10.21875" style="50" customWidth="1"/>
    <col min="9481" max="9481" width="12" style="50" customWidth="1"/>
    <col min="9482" max="9482" width="10.21875" style="50" customWidth="1"/>
    <col min="9483" max="9483" width="12" style="50" customWidth="1"/>
    <col min="9484" max="9484" width="12.88671875" style="50" customWidth="1"/>
    <col min="9485" max="9485" width="12.5546875" style="50" customWidth="1"/>
    <col min="9486" max="9486" width="8.21875" style="50" customWidth="1"/>
    <col min="9487" max="9487" width="9.88671875" style="50" customWidth="1"/>
    <col min="9488" max="9488" width="11.33203125" style="50" customWidth="1"/>
    <col min="9489" max="9489" width="11.5546875" style="50" customWidth="1"/>
    <col min="9490" max="9490" width="10.44140625" style="50" customWidth="1"/>
    <col min="9491" max="9491" width="11.6640625" style="50" customWidth="1"/>
    <col min="9492" max="9492" width="11.77734375" style="50" customWidth="1"/>
    <col min="9493" max="9493" width="12.109375" style="50" customWidth="1"/>
    <col min="9494" max="9494" width="11" style="50" customWidth="1"/>
    <col min="9495" max="9495" width="10.88671875" style="50" customWidth="1"/>
    <col min="9496" max="9496" width="10.5546875" style="50" customWidth="1"/>
    <col min="9497" max="9497" width="9.88671875" style="50" customWidth="1"/>
    <col min="9498" max="9498" width="10.77734375" style="50" customWidth="1"/>
    <col min="9499" max="9499" width="9.77734375" style="50" customWidth="1"/>
    <col min="9500" max="9500" width="11.21875" style="50" customWidth="1"/>
    <col min="9501" max="9501" width="10.33203125" style="50" customWidth="1"/>
    <col min="9502" max="9502" width="11.88671875" style="50" customWidth="1"/>
    <col min="9503" max="9503" width="8.77734375" style="50"/>
    <col min="9504" max="9504" width="13.44140625" style="50" customWidth="1"/>
    <col min="9505" max="9505" width="10.88671875" style="50" customWidth="1"/>
    <col min="9506" max="9506" width="11.44140625" style="50" customWidth="1"/>
    <col min="9507" max="9507" width="11.77734375" style="50" customWidth="1"/>
    <col min="9508" max="9508" width="11.109375" style="50" customWidth="1"/>
    <col min="9509" max="9509" width="10.88671875" style="50" customWidth="1"/>
    <col min="9510" max="9514" width="8.77734375" style="50"/>
    <col min="9515" max="9515" width="10.21875" style="50" customWidth="1"/>
    <col min="9516" max="9516" width="11.5546875" style="50" customWidth="1"/>
    <col min="9517" max="9517" width="12.109375" style="50" customWidth="1"/>
    <col min="9518" max="9518" width="13.21875" style="50" customWidth="1"/>
    <col min="9519" max="9519" width="14.109375" style="50" customWidth="1"/>
    <col min="9520" max="9520" width="11.77734375" style="50" customWidth="1"/>
    <col min="9521" max="9525" width="8.77734375" style="50"/>
    <col min="9526" max="9526" width="28.77734375" style="50" customWidth="1"/>
    <col min="9527" max="9527" width="11.77734375" style="50" customWidth="1"/>
    <col min="9528" max="9528" width="10" style="50" customWidth="1"/>
    <col min="9529" max="9529" width="10.44140625" style="50" customWidth="1"/>
    <col min="9530" max="9531" width="8.77734375" style="50"/>
    <col min="9532" max="9532" width="9.33203125" style="50" customWidth="1"/>
    <col min="9533" max="9533" width="18.44140625" style="50" customWidth="1"/>
    <col min="9534" max="9534" width="11" style="50" customWidth="1"/>
    <col min="9535" max="9535" width="9.5546875" style="50" customWidth="1"/>
    <col min="9536" max="9536" width="10.6640625" style="50" customWidth="1"/>
    <col min="9537" max="9537" width="9.88671875" style="50" customWidth="1"/>
    <col min="9538" max="9538" width="11.44140625" style="50" customWidth="1"/>
    <col min="9539" max="9539" width="9.88671875" style="50" customWidth="1"/>
    <col min="9540" max="9540" width="10" style="50" customWidth="1"/>
    <col min="9541" max="9541" width="6.77734375" style="50" customWidth="1"/>
    <col min="9542" max="9542" width="12.5546875" style="50" customWidth="1"/>
    <col min="9543" max="9543" width="9.5546875" style="50" customWidth="1"/>
    <col min="9544" max="9544" width="10.33203125" style="50" customWidth="1"/>
    <col min="9545" max="9545" width="7.77734375" style="50" customWidth="1"/>
    <col min="9546" max="9546" width="7.21875" style="50" customWidth="1"/>
    <col min="9547" max="9547" width="17.6640625" style="50" customWidth="1"/>
    <col min="9548" max="9548" width="8.77734375" style="50" customWidth="1"/>
    <col min="9549" max="9549" width="13.109375" style="50" bestFit="1" customWidth="1"/>
    <col min="9550" max="9550" width="13.77734375" style="50" customWidth="1"/>
    <col min="9551" max="9552" width="8.77734375" style="50"/>
    <col min="9553" max="9553" width="9" style="50" bestFit="1" customWidth="1"/>
    <col min="9554" max="9562" width="8.77734375" style="50"/>
    <col min="9563" max="9563" width="13.109375" style="50" customWidth="1"/>
    <col min="9564" max="9564" width="8.77734375" style="50"/>
    <col min="9565" max="9565" width="9.88671875" style="50" customWidth="1"/>
    <col min="9566" max="9569" width="8.77734375" style="50"/>
    <col min="9570" max="9570" width="8.5546875" style="50" customWidth="1"/>
    <col min="9571" max="9571" width="30.33203125" style="50" customWidth="1"/>
    <col min="9572" max="9572" width="9" style="50" bestFit="1" customWidth="1"/>
    <col min="9573" max="9573" width="8.77734375" style="50"/>
    <col min="9574" max="9574" width="5.88671875" style="50" customWidth="1"/>
    <col min="9575" max="9575" width="6.88671875" style="50" customWidth="1"/>
    <col min="9576" max="9576" width="23.88671875" style="50" customWidth="1"/>
    <col min="9577" max="9583" width="8.77734375" style="50"/>
    <col min="9584" max="9584" width="9" style="50" bestFit="1" customWidth="1"/>
    <col min="9585" max="9586" width="8.77734375" style="50"/>
    <col min="9587" max="9587" width="32.88671875" style="50" customWidth="1"/>
    <col min="9588" max="9588" width="16.6640625" style="50" customWidth="1"/>
    <col min="9589" max="9589" width="10.21875" style="50" customWidth="1"/>
    <col min="9590" max="9590" width="12.44140625" style="50" customWidth="1"/>
    <col min="9591" max="9591" width="10" style="50" bestFit="1" customWidth="1"/>
    <col min="9592" max="9592" width="8.77734375" style="50"/>
    <col min="9593" max="9593" width="9" style="50" bestFit="1" customWidth="1"/>
    <col min="9594" max="9595" width="8.77734375" style="50"/>
    <col min="9596" max="9596" width="11.6640625" style="50" customWidth="1"/>
    <col min="9597" max="9597" width="8.77734375" style="50"/>
    <col min="9598" max="9598" width="28.77734375" style="50" customWidth="1"/>
    <col min="9599" max="9599" width="12.33203125" style="50" customWidth="1"/>
    <col min="9600" max="9600" width="11.21875" style="50" customWidth="1"/>
    <col min="9601" max="9728" width="8.77734375" style="50"/>
    <col min="9729" max="9729" width="5.6640625" style="50" customWidth="1"/>
    <col min="9730" max="9730" width="26.5546875" style="50" customWidth="1"/>
    <col min="9731" max="9731" width="10.5546875" style="50" customWidth="1"/>
    <col min="9732" max="9732" width="8.88671875" style="50" customWidth="1"/>
    <col min="9733" max="9733" width="8" style="50" customWidth="1"/>
    <col min="9734" max="9734" width="10.88671875" style="50" customWidth="1"/>
    <col min="9735" max="9735" width="11.77734375" style="50" customWidth="1"/>
    <col min="9736" max="9736" width="10.21875" style="50" customWidth="1"/>
    <col min="9737" max="9737" width="12" style="50" customWidth="1"/>
    <col min="9738" max="9738" width="10.21875" style="50" customWidth="1"/>
    <col min="9739" max="9739" width="12" style="50" customWidth="1"/>
    <col min="9740" max="9740" width="12.88671875" style="50" customWidth="1"/>
    <col min="9741" max="9741" width="12.5546875" style="50" customWidth="1"/>
    <col min="9742" max="9742" width="8.21875" style="50" customWidth="1"/>
    <col min="9743" max="9743" width="9.88671875" style="50" customWidth="1"/>
    <col min="9744" max="9744" width="11.33203125" style="50" customWidth="1"/>
    <col min="9745" max="9745" width="11.5546875" style="50" customWidth="1"/>
    <col min="9746" max="9746" width="10.44140625" style="50" customWidth="1"/>
    <col min="9747" max="9747" width="11.6640625" style="50" customWidth="1"/>
    <col min="9748" max="9748" width="11.77734375" style="50" customWidth="1"/>
    <col min="9749" max="9749" width="12.109375" style="50" customWidth="1"/>
    <col min="9750" max="9750" width="11" style="50" customWidth="1"/>
    <col min="9751" max="9751" width="10.88671875" style="50" customWidth="1"/>
    <col min="9752" max="9752" width="10.5546875" style="50" customWidth="1"/>
    <col min="9753" max="9753" width="9.88671875" style="50" customWidth="1"/>
    <col min="9754" max="9754" width="10.77734375" style="50" customWidth="1"/>
    <col min="9755" max="9755" width="9.77734375" style="50" customWidth="1"/>
    <col min="9756" max="9756" width="11.21875" style="50" customWidth="1"/>
    <col min="9757" max="9757" width="10.33203125" style="50" customWidth="1"/>
    <col min="9758" max="9758" width="11.88671875" style="50" customWidth="1"/>
    <col min="9759" max="9759" width="8.77734375" style="50"/>
    <col min="9760" max="9760" width="13.44140625" style="50" customWidth="1"/>
    <col min="9761" max="9761" width="10.88671875" style="50" customWidth="1"/>
    <col min="9762" max="9762" width="11.44140625" style="50" customWidth="1"/>
    <col min="9763" max="9763" width="11.77734375" style="50" customWidth="1"/>
    <col min="9764" max="9764" width="11.109375" style="50" customWidth="1"/>
    <col min="9765" max="9765" width="10.88671875" style="50" customWidth="1"/>
    <col min="9766" max="9770" width="8.77734375" style="50"/>
    <col min="9771" max="9771" width="10.21875" style="50" customWidth="1"/>
    <col min="9772" max="9772" width="11.5546875" style="50" customWidth="1"/>
    <col min="9773" max="9773" width="12.109375" style="50" customWidth="1"/>
    <col min="9774" max="9774" width="13.21875" style="50" customWidth="1"/>
    <col min="9775" max="9775" width="14.109375" style="50" customWidth="1"/>
    <col min="9776" max="9776" width="11.77734375" style="50" customWidth="1"/>
    <col min="9777" max="9781" width="8.77734375" style="50"/>
    <col min="9782" max="9782" width="28.77734375" style="50" customWidth="1"/>
    <col min="9783" max="9783" width="11.77734375" style="50" customWidth="1"/>
    <col min="9784" max="9784" width="10" style="50" customWidth="1"/>
    <col min="9785" max="9785" width="10.44140625" style="50" customWidth="1"/>
    <col min="9786" max="9787" width="8.77734375" style="50"/>
    <col min="9788" max="9788" width="9.33203125" style="50" customWidth="1"/>
    <col min="9789" max="9789" width="18.44140625" style="50" customWidth="1"/>
    <col min="9790" max="9790" width="11" style="50" customWidth="1"/>
    <col min="9791" max="9791" width="9.5546875" style="50" customWidth="1"/>
    <col min="9792" max="9792" width="10.6640625" style="50" customWidth="1"/>
    <col min="9793" max="9793" width="9.88671875" style="50" customWidth="1"/>
    <col min="9794" max="9794" width="11.44140625" style="50" customWidth="1"/>
    <col min="9795" max="9795" width="9.88671875" style="50" customWidth="1"/>
    <col min="9796" max="9796" width="10" style="50" customWidth="1"/>
    <col min="9797" max="9797" width="6.77734375" style="50" customWidth="1"/>
    <col min="9798" max="9798" width="12.5546875" style="50" customWidth="1"/>
    <col min="9799" max="9799" width="9.5546875" style="50" customWidth="1"/>
    <col min="9800" max="9800" width="10.33203125" style="50" customWidth="1"/>
    <col min="9801" max="9801" width="7.77734375" style="50" customWidth="1"/>
    <col min="9802" max="9802" width="7.21875" style="50" customWidth="1"/>
    <col min="9803" max="9803" width="17.6640625" style="50" customWidth="1"/>
    <col min="9804" max="9804" width="8.77734375" style="50" customWidth="1"/>
    <col min="9805" max="9805" width="13.109375" style="50" bestFit="1" customWidth="1"/>
    <col min="9806" max="9806" width="13.77734375" style="50" customWidth="1"/>
    <col min="9807" max="9808" width="8.77734375" style="50"/>
    <col min="9809" max="9809" width="9" style="50" bestFit="1" customWidth="1"/>
    <col min="9810" max="9818" width="8.77734375" style="50"/>
    <col min="9819" max="9819" width="13.109375" style="50" customWidth="1"/>
    <col min="9820" max="9820" width="8.77734375" style="50"/>
    <col min="9821" max="9821" width="9.88671875" style="50" customWidth="1"/>
    <col min="9822" max="9825" width="8.77734375" style="50"/>
    <col min="9826" max="9826" width="8.5546875" style="50" customWidth="1"/>
    <col min="9827" max="9827" width="30.33203125" style="50" customWidth="1"/>
    <col min="9828" max="9828" width="9" style="50" bestFit="1" customWidth="1"/>
    <col min="9829" max="9829" width="8.77734375" style="50"/>
    <col min="9830" max="9830" width="5.88671875" style="50" customWidth="1"/>
    <col min="9831" max="9831" width="6.88671875" style="50" customWidth="1"/>
    <col min="9832" max="9832" width="23.88671875" style="50" customWidth="1"/>
    <col min="9833" max="9839" width="8.77734375" style="50"/>
    <col min="9840" max="9840" width="9" style="50" bestFit="1" customWidth="1"/>
    <col min="9841" max="9842" width="8.77734375" style="50"/>
    <col min="9843" max="9843" width="32.88671875" style="50" customWidth="1"/>
    <col min="9844" max="9844" width="16.6640625" style="50" customWidth="1"/>
    <col min="9845" max="9845" width="10.21875" style="50" customWidth="1"/>
    <col min="9846" max="9846" width="12.44140625" style="50" customWidth="1"/>
    <col min="9847" max="9847" width="10" style="50" bestFit="1" customWidth="1"/>
    <col min="9848" max="9848" width="8.77734375" style="50"/>
    <col min="9849" max="9849" width="9" style="50" bestFit="1" customWidth="1"/>
    <col min="9850" max="9851" width="8.77734375" style="50"/>
    <col min="9852" max="9852" width="11.6640625" style="50" customWidth="1"/>
    <col min="9853" max="9853" width="8.77734375" style="50"/>
    <col min="9854" max="9854" width="28.77734375" style="50" customWidth="1"/>
    <col min="9855" max="9855" width="12.33203125" style="50" customWidth="1"/>
    <col min="9856" max="9856" width="11.21875" style="50" customWidth="1"/>
    <col min="9857" max="9984" width="8.77734375" style="50"/>
    <col min="9985" max="9985" width="5.6640625" style="50" customWidth="1"/>
    <col min="9986" max="9986" width="26.5546875" style="50" customWidth="1"/>
    <col min="9987" max="9987" width="10.5546875" style="50" customWidth="1"/>
    <col min="9988" max="9988" width="8.88671875" style="50" customWidth="1"/>
    <col min="9989" max="9989" width="8" style="50" customWidth="1"/>
    <col min="9990" max="9990" width="10.88671875" style="50" customWidth="1"/>
    <col min="9991" max="9991" width="11.77734375" style="50" customWidth="1"/>
    <col min="9992" max="9992" width="10.21875" style="50" customWidth="1"/>
    <col min="9993" max="9993" width="12" style="50" customWidth="1"/>
    <col min="9994" max="9994" width="10.21875" style="50" customWidth="1"/>
    <col min="9995" max="9995" width="12" style="50" customWidth="1"/>
    <col min="9996" max="9996" width="12.88671875" style="50" customWidth="1"/>
    <col min="9997" max="9997" width="12.5546875" style="50" customWidth="1"/>
    <col min="9998" max="9998" width="8.21875" style="50" customWidth="1"/>
    <col min="9999" max="9999" width="9.88671875" style="50" customWidth="1"/>
    <col min="10000" max="10000" width="11.33203125" style="50" customWidth="1"/>
    <col min="10001" max="10001" width="11.5546875" style="50" customWidth="1"/>
    <col min="10002" max="10002" width="10.44140625" style="50" customWidth="1"/>
    <col min="10003" max="10003" width="11.6640625" style="50" customWidth="1"/>
    <col min="10004" max="10004" width="11.77734375" style="50" customWidth="1"/>
    <col min="10005" max="10005" width="12.109375" style="50" customWidth="1"/>
    <col min="10006" max="10006" width="11" style="50" customWidth="1"/>
    <col min="10007" max="10007" width="10.88671875" style="50" customWidth="1"/>
    <col min="10008" max="10008" width="10.5546875" style="50" customWidth="1"/>
    <col min="10009" max="10009" width="9.88671875" style="50" customWidth="1"/>
    <col min="10010" max="10010" width="10.77734375" style="50" customWidth="1"/>
    <col min="10011" max="10011" width="9.77734375" style="50" customWidth="1"/>
    <col min="10012" max="10012" width="11.21875" style="50" customWidth="1"/>
    <col min="10013" max="10013" width="10.33203125" style="50" customWidth="1"/>
    <col min="10014" max="10014" width="11.88671875" style="50" customWidth="1"/>
    <col min="10015" max="10015" width="8.77734375" style="50"/>
    <col min="10016" max="10016" width="13.44140625" style="50" customWidth="1"/>
    <col min="10017" max="10017" width="10.88671875" style="50" customWidth="1"/>
    <col min="10018" max="10018" width="11.44140625" style="50" customWidth="1"/>
    <col min="10019" max="10019" width="11.77734375" style="50" customWidth="1"/>
    <col min="10020" max="10020" width="11.109375" style="50" customWidth="1"/>
    <col min="10021" max="10021" width="10.88671875" style="50" customWidth="1"/>
    <col min="10022" max="10026" width="8.77734375" style="50"/>
    <col min="10027" max="10027" width="10.21875" style="50" customWidth="1"/>
    <col min="10028" max="10028" width="11.5546875" style="50" customWidth="1"/>
    <col min="10029" max="10029" width="12.109375" style="50" customWidth="1"/>
    <col min="10030" max="10030" width="13.21875" style="50" customWidth="1"/>
    <col min="10031" max="10031" width="14.109375" style="50" customWidth="1"/>
    <col min="10032" max="10032" width="11.77734375" style="50" customWidth="1"/>
    <col min="10033" max="10037" width="8.77734375" style="50"/>
    <col min="10038" max="10038" width="28.77734375" style="50" customWidth="1"/>
    <col min="10039" max="10039" width="11.77734375" style="50" customWidth="1"/>
    <col min="10040" max="10040" width="10" style="50" customWidth="1"/>
    <col min="10041" max="10041" width="10.44140625" style="50" customWidth="1"/>
    <col min="10042" max="10043" width="8.77734375" style="50"/>
    <col min="10044" max="10044" width="9.33203125" style="50" customWidth="1"/>
    <col min="10045" max="10045" width="18.44140625" style="50" customWidth="1"/>
    <col min="10046" max="10046" width="11" style="50" customWidth="1"/>
    <col min="10047" max="10047" width="9.5546875" style="50" customWidth="1"/>
    <col min="10048" max="10048" width="10.6640625" style="50" customWidth="1"/>
    <col min="10049" max="10049" width="9.88671875" style="50" customWidth="1"/>
    <col min="10050" max="10050" width="11.44140625" style="50" customWidth="1"/>
    <col min="10051" max="10051" width="9.88671875" style="50" customWidth="1"/>
    <col min="10052" max="10052" width="10" style="50" customWidth="1"/>
    <col min="10053" max="10053" width="6.77734375" style="50" customWidth="1"/>
    <col min="10054" max="10054" width="12.5546875" style="50" customWidth="1"/>
    <col min="10055" max="10055" width="9.5546875" style="50" customWidth="1"/>
    <col min="10056" max="10056" width="10.33203125" style="50" customWidth="1"/>
    <col min="10057" max="10057" width="7.77734375" style="50" customWidth="1"/>
    <col min="10058" max="10058" width="7.21875" style="50" customWidth="1"/>
    <col min="10059" max="10059" width="17.6640625" style="50" customWidth="1"/>
    <col min="10060" max="10060" width="8.77734375" style="50" customWidth="1"/>
    <col min="10061" max="10061" width="13.109375" style="50" bestFit="1" customWidth="1"/>
    <col min="10062" max="10062" width="13.77734375" style="50" customWidth="1"/>
    <col min="10063" max="10064" width="8.77734375" style="50"/>
    <col min="10065" max="10065" width="9" style="50" bestFit="1" customWidth="1"/>
    <col min="10066" max="10074" width="8.77734375" style="50"/>
    <col min="10075" max="10075" width="13.109375" style="50" customWidth="1"/>
    <col min="10076" max="10076" width="8.77734375" style="50"/>
    <col min="10077" max="10077" width="9.88671875" style="50" customWidth="1"/>
    <col min="10078" max="10081" width="8.77734375" style="50"/>
    <col min="10082" max="10082" width="8.5546875" style="50" customWidth="1"/>
    <col min="10083" max="10083" width="30.33203125" style="50" customWidth="1"/>
    <col min="10084" max="10084" width="9" style="50" bestFit="1" customWidth="1"/>
    <col min="10085" max="10085" width="8.77734375" style="50"/>
    <col min="10086" max="10086" width="5.88671875" style="50" customWidth="1"/>
    <col min="10087" max="10087" width="6.88671875" style="50" customWidth="1"/>
    <col min="10088" max="10088" width="23.88671875" style="50" customWidth="1"/>
    <col min="10089" max="10095" width="8.77734375" style="50"/>
    <col min="10096" max="10096" width="9" style="50" bestFit="1" customWidth="1"/>
    <col min="10097" max="10098" width="8.77734375" style="50"/>
    <col min="10099" max="10099" width="32.88671875" style="50" customWidth="1"/>
    <col min="10100" max="10100" width="16.6640625" style="50" customWidth="1"/>
    <col min="10101" max="10101" width="10.21875" style="50" customWidth="1"/>
    <col min="10102" max="10102" width="12.44140625" style="50" customWidth="1"/>
    <col min="10103" max="10103" width="10" style="50" bestFit="1" customWidth="1"/>
    <col min="10104" max="10104" width="8.77734375" style="50"/>
    <col min="10105" max="10105" width="9" style="50" bestFit="1" customWidth="1"/>
    <col min="10106" max="10107" width="8.77734375" style="50"/>
    <col min="10108" max="10108" width="11.6640625" style="50" customWidth="1"/>
    <col min="10109" max="10109" width="8.77734375" style="50"/>
    <col min="10110" max="10110" width="28.77734375" style="50" customWidth="1"/>
    <col min="10111" max="10111" width="12.33203125" style="50" customWidth="1"/>
    <col min="10112" max="10112" width="11.21875" style="50" customWidth="1"/>
    <col min="10113" max="10240" width="8.77734375" style="50"/>
    <col min="10241" max="10241" width="5.6640625" style="50" customWidth="1"/>
    <col min="10242" max="10242" width="26.5546875" style="50" customWidth="1"/>
    <col min="10243" max="10243" width="10.5546875" style="50" customWidth="1"/>
    <col min="10244" max="10244" width="8.88671875" style="50" customWidth="1"/>
    <col min="10245" max="10245" width="8" style="50" customWidth="1"/>
    <col min="10246" max="10246" width="10.88671875" style="50" customWidth="1"/>
    <col min="10247" max="10247" width="11.77734375" style="50" customWidth="1"/>
    <col min="10248" max="10248" width="10.21875" style="50" customWidth="1"/>
    <col min="10249" max="10249" width="12" style="50" customWidth="1"/>
    <col min="10250" max="10250" width="10.21875" style="50" customWidth="1"/>
    <col min="10251" max="10251" width="12" style="50" customWidth="1"/>
    <col min="10252" max="10252" width="12.88671875" style="50" customWidth="1"/>
    <col min="10253" max="10253" width="12.5546875" style="50" customWidth="1"/>
    <col min="10254" max="10254" width="8.21875" style="50" customWidth="1"/>
    <col min="10255" max="10255" width="9.88671875" style="50" customWidth="1"/>
    <col min="10256" max="10256" width="11.33203125" style="50" customWidth="1"/>
    <col min="10257" max="10257" width="11.5546875" style="50" customWidth="1"/>
    <col min="10258" max="10258" width="10.44140625" style="50" customWidth="1"/>
    <col min="10259" max="10259" width="11.6640625" style="50" customWidth="1"/>
    <col min="10260" max="10260" width="11.77734375" style="50" customWidth="1"/>
    <col min="10261" max="10261" width="12.109375" style="50" customWidth="1"/>
    <col min="10262" max="10262" width="11" style="50" customWidth="1"/>
    <col min="10263" max="10263" width="10.88671875" style="50" customWidth="1"/>
    <col min="10264" max="10264" width="10.5546875" style="50" customWidth="1"/>
    <col min="10265" max="10265" width="9.88671875" style="50" customWidth="1"/>
    <col min="10266" max="10266" width="10.77734375" style="50" customWidth="1"/>
    <col min="10267" max="10267" width="9.77734375" style="50" customWidth="1"/>
    <col min="10268" max="10268" width="11.21875" style="50" customWidth="1"/>
    <col min="10269" max="10269" width="10.33203125" style="50" customWidth="1"/>
    <col min="10270" max="10270" width="11.88671875" style="50" customWidth="1"/>
    <col min="10271" max="10271" width="8.77734375" style="50"/>
    <col min="10272" max="10272" width="13.44140625" style="50" customWidth="1"/>
    <col min="10273" max="10273" width="10.88671875" style="50" customWidth="1"/>
    <col min="10274" max="10274" width="11.44140625" style="50" customWidth="1"/>
    <col min="10275" max="10275" width="11.77734375" style="50" customWidth="1"/>
    <col min="10276" max="10276" width="11.109375" style="50" customWidth="1"/>
    <col min="10277" max="10277" width="10.88671875" style="50" customWidth="1"/>
    <col min="10278" max="10282" width="8.77734375" style="50"/>
    <col min="10283" max="10283" width="10.21875" style="50" customWidth="1"/>
    <col min="10284" max="10284" width="11.5546875" style="50" customWidth="1"/>
    <col min="10285" max="10285" width="12.109375" style="50" customWidth="1"/>
    <col min="10286" max="10286" width="13.21875" style="50" customWidth="1"/>
    <col min="10287" max="10287" width="14.109375" style="50" customWidth="1"/>
    <col min="10288" max="10288" width="11.77734375" style="50" customWidth="1"/>
    <col min="10289" max="10293" width="8.77734375" style="50"/>
    <col min="10294" max="10294" width="28.77734375" style="50" customWidth="1"/>
    <col min="10295" max="10295" width="11.77734375" style="50" customWidth="1"/>
    <col min="10296" max="10296" width="10" style="50" customWidth="1"/>
    <col min="10297" max="10297" width="10.44140625" style="50" customWidth="1"/>
    <col min="10298" max="10299" width="8.77734375" style="50"/>
    <col min="10300" max="10300" width="9.33203125" style="50" customWidth="1"/>
    <col min="10301" max="10301" width="18.44140625" style="50" customWidth="1"/>
    <col min="10302" max="10302" width="11" style="50" customWidth="1"/>
    <col min="10303" max="10303" width="9.5546875" style="50" customWidth="1"/>
    <col min="10304" max="10304" width="10.6640625" style="50" customWidth="1"/>
    <col min="10305" max="10305" width="9.88671875" style="50" customWidth="1"/>
    <col min="10306" max="10306" width="11.44140625" style="50" customWidth="1"/>
    <col min="10307" max="10307" width="9.88671875" style="50" customWidth="1"/>
    <col min="10308" max="10308" width="10" style="50" customWidth="1"/>
    <col min="10309" max="10309" width="6.77734375" style="50" customWidth="1"/>
    <col min="10310" max="10310" width="12.5546875" style="50" customWidth="1"/>
    <col min="10311" max="10311" width="9.5546875" style="50" customWidth="1"/>
    <col min="10312" max="10312" width="10.33203125" style="50" customWidth="1"/>
    <col min="10313" max="10313" width="7.77734375" style="50" customWidth="1"/>
    <col min="10314" max="10314" width="7.21875" style="50" customWidth="1"/>
    <col min="10315" max="10315" width="17.6640625" style="50" customWidth="1"/>
    <col min="10316" max="10316" width="8.77734375" style="50" customWidth="1"/>
    <col min="10317" max="10317" width="13.109375" style="50" bestFit="1" customWidth="1"/>
    <col min="10318" max="10318" width="13.77734375" style="50" customWidth="1"/>
    <col min="10319" max="10320" width="8.77734375" style="50"/>
    <col min="10321" max="10321" width="9" style="50" bestFit="1" customWidth="1"/>
    <col min="10322" max="10330" width="8.77734375" style="50"/>
    <col min="10331" max="10331" width="13.109375" style="50" customWidth="1"/>
    <col min="10332" max="10332" width="8.77734375" style="50"/>
    <col min="10333" max="10333" width="9.88671875" style="50" customWidth="1"/>
    <col min="10334" max="10337" width="8.77734375" style="50"/>
    <col min="10338" max="10338" width="8.5546875" style="50" customWidth="1"/>
    <col min="10339" max="10339" width="30.33203125" style="50" customWidth="1"/>
    <col min="10340" max="10340" width="9" style="50" bestFit="1" customWidth="1"/>
    <col min="10341" max="10341" width="8.77734375" style="50"/>
    <col min="10342" max="10342" width="5.88671875" style="50" customWidth="1"/>
    <col min="10343" max="10343" width="6.88671875" style="50" customWidth="1"/>
    <col min="10344" max="10344" width="23.88671875" style="50" customWidth="1"/>
    <col min="10345" max="10351" width="8.77734375" style="50"/>
    <col min="10352" max="10352" width="9" style="50" bestFit="1" customWidth="1"/>
    <col min="10353" max="10354" width="8.77734375" style="50"/>
    <col min="10355" max="10355" width="32.88671875" style="50" customWidth="1"/>
    <col min="10356" max="10356" width="16.6640625" style="50" customWidth="1"/>
    <col min="10357" max="10357" width="10.21875" style="50" customWidth="1"/>
    <col min="10358" max="10358" width="12.44140625" style="50" customWidth="1"/>
    <col min="10359" max="10359" width="10" style="50" bestFit="1" customWidth="1"/>
    <col min="10360" max="10360" width="8.77734375" style="50"/>
    <col min="10361" max="10361" width="9" style="50" bestFit="1" customWidth="1"/>
    <col min="10362" max="10363" width="8.77734375" style="50"/>
    <col min="10364" max="10364" width="11.6640625" style="50" customWidth="1"/>
    <col min="10365" max="10365" width="8.77734375" style="50"/>
    <col min="10366" max="10366" width="28.77734375" style="50" customWidth="1"/>
    <col min="10367" max="10367" width="12.33203125" style="50" customWidth="1"/>
    <col min="10368" max="10368" width="11.21875" style="50" customWidth="1"/>
    <col min="10369" max="10496" width="8.77734375" style="50"/>
    <col min="10497" max="10497" width="5.6640625" style="50" customWidth="1"/>
    <col min="10498" max="10498" width="26.5546875" style="50" customWidth="1"/>
    <col min="10499" max="10499" width="10.5546875" style="50" customWidth="1"/>
    <col min="10500" max="10500" width="8.88671875" style="50" customWidth="1"/>
    <col min="10501" max="10501" width="8" style="50" customWidth="1"/>
    <col min="10502" max="10502" width="10.88671875" style="50" customWidth="1"/>
    <col min="10503" max="10503" width="11.77734375" style="50" customWidth="1"/>
    <col min="10504" max="10504" width="10.21875" style="50" customWidth="1"/>
    <col min="10505" max="10505" width="12" style="50" customWidth="1"/>
    <col min="10506" max="10506" width="10.21875" style="50" customWidth="1"/>
    <col min="10507" max="10507" width="12" style="50" customWidth="1"/>
    <col min="10508" max="10508" width="12.88671875" style="50" customWidth="1"/>
    <col min="10509" max="10509" width="12.5546875" style="50" customWidth="1"/>
    <col min="10510" max="10510" width="8.21875" style="50" customWidth="1"/>
    <col min="10511" max="10511" width="9.88671875" style="50" customWidth="1"/>
    <col min="10512" max="10512" width="11.33203125" style="50" customWidth="1"/>
    <col min="10513" max="10513" width="11.5546875" style="50" customWidth="1"/>
    <col min="10514" max="10514" width="10.44140625" style="50" customWidth="1"/>
    <col min="10515" max="10515" width="11.6640625" style="50" customWidth="1"/>
    <col min="10516" max="10516" width="11.77734375" style="50" customWidth="1"/>
    <col min="10517" max="10517" width="12.109375" style="50" customWidth="1"/>
    <col min="10518" max="10518" width="11" style="50" customWidth="1"/>
    <col min="10519" max="10519" width="10.88671875" style="50" customWidth="1"/>
    <col min="10520" max="10520" width="10.5546875" style="50" customWidth="1"/>
    <col min="10521" max="10521" width="9.88671875" style="50" customWidth="1"/>
    <col min="10522" max="10522" width="10.77734375" style="50" customWidth="1"/>
    <col min="10523" max="10523" width="9.77734375" style="50" customWidth="1"/>
    <col min="10524" max="10524" width="11.21875" style="50" customWidth="1"/>
    <col min="10525" max="10525" width="10.33203125" style="50" customWidth="1"/>
    <col min="10526" max="10526" width="11.88671875" style="50" customWidth="1"/>
    <col min="10527" max="10527" width="8.77734375" style="50"/>
    <col min="10528" max="10528" width="13.44140625" style="50" customWidth="1"/>
    <col min="10529" max="10529" width="10.88671875" style="50" customWidth="1"/>
    <col min="10530" max="10530" width="11.44140625" style="50" customWidth="1"/>
    <col min="10531" max="10531" width="11.77734375" style="50" customWidth="1"/>
    <col min="10532" max="10532" width="11.109375" style="50" customWidth="1"/>
    <col min="10533" max="10533" width="10.88671875" style="50" customWidth="1"/>
    <col min="10534" max="10538" width="8.77734375" style="50"/>
    <col min="10539" max="10539" width="10.21875" style="50" customWidth="1"/>
    <col min="10540" max="10540" width="11.5546875" style="50" customWidth="1"/>
    <col min="10541" max="10541" width="12.109375" style="50" customWidth="1"/>
    <col min="10542" max="10542" width="13.21875" style="50" customWidth="1"/>
    <col min="10543" max="10543" width="14.109375" style="50" customWidth="1"/>
    <col min="10544" max="10544" width="11.77734375" style="50" customWidth="1"/>
    <col min="10545" max="10549" width="8.77734375" style="50"/>
    <col min="10550" max="10550" width="28.77734375" style="50" customWidth="1"/>
    <col min="10551" max="10551" width="11.77734375" style="50" customWidth="1"/>
    <col min="10552" max="10552" width="10" style="50" customWidth="1"/>
    <col min="10553" max="10553" width="10.44140625" style="50" customWidth="1"/>
    <col min="10554" max="10555" width="8.77734375" style="50"/>
    <col min="10556" max="10556" width="9.33203125" style="50" customWidth="1"/>
    <col min="10557" max="10557" width="18.44140625" style="50" customWidth="1"/>
    <col min="10558" max="10558" width="11" style="50" customWidth="1"/>
    <col min="10559" max="10559" width="9.5546875" style="50" customWidth="1"/>
    <col min="10560" max="10560" width="10.6640625" style="50" customWidth="1"/>
    <col min="10561" max="10561" width="9.88671875" style="50" customWidth="1"/>
    <col min="10562" max="10562" width="11.44140625" style="50" customWidth="1"/>
    <col min="10563" max="10563" width="9.88671875" style="50" customWidth="1"/>
    <col min="10564" max="10564" width="10" style="50" customWidth="1"/>
    <col min="10565" max="10565" width="6.77734375" style="50" customWidth="1"/>
    <col min="10566" max="10566" width="12.5546875" style="50" customWidth="1"/>
    <col min="10567" max="10567" width="9.5546875" style="50" customWidth="1"/>
    <col min="10568" max="10568" width="10.33203125" style="50" customWidth="1"/>
    <col min="10569" max="10569" width="7.77734375" style="50" customWidth="1"/>
    <col min="10570" max="10570" width="7.21875" style="50" customWidth="1"/>
    <col min="10571" max="10571" width="17.6640625" style="50" customWidth="1"/>
    <col min="10572" max="10572" width="8.77734375" style="50" customWidth="1"/>
    <col min="10573" max="10573" width="13.109375" style="50" bestFit="1" customWidth="1"/>
    <col min="10574" max="10574" width="13.77734375" style="50" customWidth="1"/>
    <col min="10575" max="10576" width="8.77734375" style="50"/>
    <col min="10577" max="10577" width="9" style="50" bestFit="1" customWidth="1"/>
    <col min="10578" max="10586" width="8.77734375" style="50"/>
    <col min="10587" max="10587" width="13.109375" style="50" customWidth="1"/>
    <col min="10588" max="10588" width="8.77734375" style="50"/>
    <col min="10589" max="10589" width="9.88671875" style="50" customWidth="1"/>
    <col min="10590" max="10593" width="8.77734375" style="50"/>
    <col min="10594" max="10594" width="8.5546875" style="50" customWidth="1"/>
    <col min="10595" max="10595" width="30.33203125" style="50" customWidth="1"/>
    <col min="10596" max="10596" width="9" style="50" bestFit="1" customWidth="1"/>
    <col min="10597" max="10597" width="8.77734375" style="50"/>
    <col min="10598" max="10598" width="5.88671875" style="50" customWidth="1"/>
    <col min="10599" max="10599" width="6.88671875" style="50" customWidth="1"/>
    <col min="10600" max="10600" width="23.88671875" style="50" customWidth="1"/>
    <col min="10601" max="10607" width="8.77734375" style="50"/>
    <col min="10608" max="10608" width="9" style="50" bestFit="1" customWidth="1"/>
    <col min="10609" max="10610" width="8.77734375" style="50"/>
    <col min="10611" max="10611" width="32.88671875" style="50" customWidth="1"/>
    <col min="10612" max="10612" width="16.6640625" style="50" customWidth="1"/>
    <col min="10613" max="10613" width="10.21875" style="50" customWidth="1"/>
    <col min="10614" max="10614" width="12.44140625" style="50" customWidth="1"/>
    <col min="10615" max="10615" width="10" style="50" bestFit="1" customWidth="1"/>
    <col min="10616" max="10616" width="8.77734375" style="50"/>
    <col min="10617" max="10617" width="9" style="50" bestFit="1" customWidth="1"/>
    <col min="10618" max="10619" width="8.77734375" style="50"/>
    <col min="10620" max="10620" width="11.6640625" style="50" customWidth="1"/>
    <col min="10621" max="10621" width="8.77734375" style="50"/>
    <col min="10622" max="10622" width="28.77734375" style="50" customWidth="1"/>
    <col min="10623" max="10623" width="12.33203125" style="50" customWidth="1"/>
    <col min="10624" max="10624" width="11.21875" style="50" customWidth="1"/>
    <col min="10625" max="10752" width="8.77734375" style="50"/>
    <col min="10753" max="10753" width="5.6640625" style="50" customWidth="1"/>
    <col min="10754" max="10754" width="26.5546875" style="50" customWidth="1"/>
    <col min="10755" max="10755" width="10.5546875" style="50" customWidth="1"/>
    <col min="10756" max="10756" width="8.88671875" style="50" customWidth="1"/>
    <col min="10757" max="10757" width="8" style="50" customWidth="1"/>
    <col min="10758" max="10758" width="10.88671875" style="50" customWidth="1"/>
    <col min="10759" max="10759" width="11.77734375" style="50" customWidth="1"/>
    <col min="10760" max="10760" width="10.21875" style="50" customWidth="1"/>
    <col min="10761" max="10761" width="12" style="50" customWidth="1"/>
    <col min="10762" max="10762" width="10.21875" style="50" customWidth="1"/>
    <col min="10763" max="10763" width="12" style="50" customWidth="1"/>
    <col min="10764" max="10764" width="12.88671875" style="50" customWidth="1"/>
    <col min="10765" max="10765" width="12.5546875" style="50" customWidth="1"/>
    <col min="10766" max="10766" width="8.21875" style="50" customWidth="1"/>
    <col min="10767" max="10767" width="9.88671875" style="50" customWidth="1"/>
    <col min="10768" max="10768" width="11.33203125" style="50" customWidth="1"/>
    <col min="10769" max="10769" width="11.5546875" style="50" customWidth="1"/>
    <col min="10770" max="10770" width="10.44140625" style="50" customWidth="1"/>
    <col min="10771" max="10771" width="11.6640625" style="50" customWidth="1"/>
    <col min="10772" max="10772" width="11.77734375" style="50" customWidth="1"/>
    <col min="10773" max="10773" width="12.109375" style="50" customWidth="1"/>
    <col min="10774" max="10774" width="11" style="50" customWidth="1"/>
    <col min="10775" max="10775" width="10.88671875" style="50" customWidth="1"/>
    <col min="10776" max="10776" width="10.5546875" style="50" customWidth="1"/>
    <col min="10777" max="10777" width="9.88671875" style="50" customWidth="1"/>
    <col min="10778" max="10778" width="10.77734375" style="50" customWidth="1"/>
    <col min="10779" max="10779" width="9.77734375" style="50" customWidth="1"/>
    <col min="10780" max="10780" width="11.21875" style="50" customWidth="1"/>
    <col min="10781" max="10781" width="10.33203125" style="50" customWidth="1"/>
    <col min="10782" max="10782" width="11.88671875" style="50" customWidth="1"/>
    <col min="10783" max="10783" width="8.77734375" style="50"/>
    <col min="10784" max="10784" width="13.44140625" style="50" customWidth="1"/>
    <col min="10785" max="10785" width="10.88671875" style="50" customWidth="1"/>
    <col min="10786" max="10786" width="11.44140625" style="50" customWidth="1"/>
    <col min="10787" max="10787" width="11.77734375" style="50" customWidth="1"/>
    <col min="10788" max="10788" width="11.109375" style="50" customWidth="1"/>
    <col min="10789" max="10789" width="10.88671875" style="50" customWidth="1"/>
    <col min="10790" max="10794" width="8.77734375" style="50"/>
    <col min="10795" max="10795" width="10.21875" style="50" customWidth="1"/>
    <col min="10796" max="10796" width="11.5546875" style="50" customWidth="1"/>
    <col min="10797" max="10797" width="12.109375" style="50" customWidth="1"/>
    <col min="10798" max="10798" width="13.21875" style="50" customWidth="1"/>
    <col min="10799" max="10799" width="14.109375" style="50" customWidth="1"/>
    <col min="10800" max="10800" width="11.77734375" style="50" customWidth="1"/>
    <col min="10801" max="10805" width="8.77734375" style="50"/>
    <col min="10806" max="10806" width="28.77734375" style="50" customWidth="1"/>
    <col min="10807" max="10807" width="11.77734375" style="50" customWidth="1"/>
    <col min="10808" max="10808" width="10" style="50" customWidth="1"/>
    <col min="10809" max="10809" width="10.44140625" style="50" customWidth="1"/>
    <col min="10810" max="10811" width="8.77734375" style="50"/>
    <col min="10812" max="10812" width="9.33203125" style="50" customWidth="1"/>
    <col min="10813" max="10813" width="18.44140625" style="50" customWidth="1"/>
    <col min="10814" max="10814" width="11" style="50" customWidth="1"/>
    <col min="10815" max="10815" width="9.5546875" style="50" customWidth="1"/>
    <col min="10816" max="10816" width="10.6640625" style="50" customWidth="1"/>
    <col min="10817" max="10817" width="9.88671875" style="50" customWidth="1"/>
    <col min="10818" max="10818" width="11.44140625" style="50" customWidth="1"/>
    <col min="10819" max="10819" width="9.88671875" style="50" customWidth="1"/>
    <col min="10820" max="10820" width="10" style="50" customWidth="1"/>
    <col min="10821" max="10821" width="6.77734375" style="50" customWidth="1"/>
    <col min="10822" max="10822" width="12.5546875" style="50" customWidth="1"/>
    <col min="10823" max="10823" width="9.5546875" style="50" customWidth="1"/>
    <col min="10824" max="10824" width="10.33203125" style="50" customWidth="1"/>
    <col min="10825" max="10825" width="7.77734375" style="50" customWidth="1"/>
    <col min="10826" max="10826" width="7.21875" style="50" customWidth="1"/>
    <col min="10827" max="10827" width="17.6640625" style="50" customWidth="1"/>
    <col min="10828" max="10828" width="8.77734375" style="50" customWidth="1"/>
    <col min="10829" max="10829" width="13.109375" style="50" bestFit="1" customWidth="1"/>
    <col min="10830" max="10830" width="13.77734375" style="50" customWidth="1"/>
    <col min="10831" max="10832" width="8.77734375" style="50"/>
    <col min="10833" max="10833" width="9" style="50" bestFit="1" customWidth="1"/>
    <col min="10834" max="10842" width="8.77734375" style="50"/>
    <col min="10843" max="10843" width="13.109375" style="50" customWidth="1"/>
    <col min="10844" max="10844" width="8.77734375" style="50"/>
    <col min="10845" max="10845" width="9.88671875" style="50" customWidth="1"/>
    <col min="10846" max="10849" width="8.77734375" style="50"/>
    <col min="10850" max="10850" width="8.5546875" style="50" customWidth="1"/>
    <col min="10851" max="10851" width="30.33203125" style="50" customWidth="1"/>
    <col min="10852" max="10852" width="9" style="50" bestFit="1" customWidth="1"/>
    <col min="10853" max="10853" width="8.77734375" style="50"/>
    <col min="10854" max="10854" width="5.88671875" style="50" customWidth="1"/>
    <col min="10855" max="10855" width="6.88671875" style="50" customWidth="1"/>
    <col min="10856" max="10856" width="23.88671875" style="50" customWidth="1"/>
    <col min="10857" max="10863" width="8.77734375" style="50"/>
    <col min="10864" max="10864" width="9" style="50" bestFit="1" customWidth="1"/>
    <col min="10865" max="10866" width="8.77734375" style="50"/>
    <col min="10867" max="10867" width="32.88671875" style="50" customWidth="1"/>
    <col min="10868" max="10868" width="16.6640625" style="50" customWidth="1"/>
    <col min="10869" max="10869" width="10.21875" style="50" customWidth="1"/>
    <col min="10870" max="10870" width="12.44140625" style="50" customWidth="1"/>
    <col min="10871" max="10871" width="10" style="50" bestFit="1" customWidth="1"/>
    <col min="10872" max="10872" width="8.77734375" style="50"/>
    <col min="10873" max="10873" width="9" style="50" bestFit="1" customWidth="1"/>
    <col min="10874" max="10875" width="8.77734375" style="50"/>
    <col min="10876" max="10876" width="11.6640625" style="50" customWidth="1"/>
    <col min="10877" max="10877" width="8.77734375" style="50"/>
    <col min="10878" max="10878" width="28.77734375" style="50" customWidth="1"/>
    <col min="10879" max="10879" width="12.33203125" style="50" customWidth="1"/>
    <col min="10880" max="10880" width="11.21875" style="50" customWidth="1"/>
    <col min="10881" max="11008" width="8.77734375" style="50"/>
    <col min="11009" max="11009" width="5.6640625" style="50" customWidth="1"/>
    <col min="11010" max="11010" width="26.5546875" style="50" customWidth="1"/>
    <col min="11011" max="11011" width="10.5546875" style="50" customWidth="1"/>
    <col min="11012" max="11012" width="8.88671875" style="50" customWidth="1"/>
    <col min="11013" max="11013" width="8" style="50" customWidth="1"/>
    <col min="11014" max="11014" width="10.88671875" style="50" customWidth="1"/>
    <col min="11015" max="11015" width="11.77734375" style="50" customWidth="1"/>
    <col min="11016" max="11016" width="10.21875" style="50" customWidth="1"/>
    <col min="11017" max="11017" width="12" style="50" customWidth="1"/>
    <col min="11018" max="11018" width="10.21875" style="50" customWidth="1"/>
    <col min="11019" max="11019" width="12" style="50" customWidth="1"/>
    <col min="11020" max="11020" width="12.88671875" style="50" customWidth="1"/>
    <col min="11021" max="11021" width="12.5546875" style="50" customWidth="1"/>
    <col min="11022" max="11022" width="8.21875" style="50" customWidth="1"/>
    <col min="11023" max="11023" width="9.88671875" style="50" customWidth="1"/>
    <col min="11024" max="11024" width="11.33203125" style="50" customWidth="1"/>
    <col min="11025" max="11025" width="11.5546875" style="50" customWidth="1"/>
    <col min="11026" max="11026" width="10.44140625" style="50" customWidth="1"/>
    <col min="11027" max="11027" width="11.6640625" style="50" customWidth="1"/>
    <col min="11028" max="11028" width="11.77734375" style="50" customWidth="1"/>
    <col min="11029" max="11029" width="12.109375" style="50" customWidth="1"/>
    <col min="11030" max="11030" width="11" style="50" customWidth="1"/>
    <col min="11031" max="11031" width="10.88671875" style="50" customWidth="1"/>
    <col min="11032" max="11032" width="10.5546875" style="50" customWidth="1"/>
    <col min="11033" max="11033" width="9.88671875" style="50" customWidth="1"/>
    <col min="11034" max="11034" width="10.77734375" style="50" customWidth="1"/>
    <col min="11035" max="11035" width="9.77734375" style="50" customWidth="1"/>
    <col min="11036" max="11036" width="11.21875" style="50" customWidth="1"/>
    <col min="11037" max="11037" width="10.33203125" style="50" customWidth="1"/>
    <col min="11038" max="11038" width="11.88671875" style="50" customWidth="1"/>
    <col min="11039" max="11039" width="8.77734375" style="50"/>
    <col min="11040" max="11040" width="13.44140625" style="50" customWidth="1"/>
    <col min="11041" max="11041" width="10.88671875" style="50" customWidth="1"/>
    <col min="11042" max="11042" width="11.44140625" style="50" customWidth="1"/>
    <col min="11043" max="11043" width="11.77734375" style="50" customWidth="1"/>
    <col min="11044" max="11044" width="11.109375" style="50" customWidth="1"/>
    <col min="11045" max="11045" width="10.88671875" style="50" customWidth="1"/>
    <col min="11046" max="11050" width="8.77734375" style="50"/>
    <col min="11051" max="11051" width="10.21875" style="50" customWidth="1"/>
    <col min="11052" max="11052" width="11.5546875" style="50" customWidth="1"/>
    <col min="11053" max="11053" width="12.109375" style="50" customWidth="1"/>
    <col min="11054" max="11054" width="13.21875" style="50" customWidth="1"/>
    <col min="11055" max="11055" width="14.109375" style="50" customWidth="1"/>
    <col min="11056" max="11056" width="11.77734375" style="50" customWidth="1"/>
    <col min="11057" max="11061" width="8.77734375" style="50"/>
    <col min="11062" max="11062" width="28.77734375" style="50" customWidth="1"/>
    <col min="11063" max="11063" width="11.77734375" style="50" customWidth="1"/>
    <col min="11064" max="11064" width="10" style="50" customWidth="1"/>
    <col min="11065" max="11065" width="10.44140625" style="50" customWidth="1"/>
    <col min="11066" max="11067" width="8.77734375" style="50"/>
    <col min="11068" max="11068" width="9.33203125" style="50" customWidth="1"/>
    <col min="11069" max="11069" width="18.44140625" style="50" customWidth="1"/>
    <col min="11070" max="11070" width="11" style="50" customWidth="1"/>
    <col min="11071" max="11071" width="9.5546875" style="50" customWidth="1"/>
    <col min="11072" max="11072" width="10.6640625" style="50" customWidth="1"/>
    <col min="11073" max="11073" width="9.88671875" style="50" customWidth="1"/>
    <col min="11074" max="11074" width="11.44140625" style="50" customWidth="1"/>
    <col min="11075" max="11075" width="9.88671875" style="50" customWidth="1"/>
    <col min="11076" max="11076" width="10" style="50" customWidth="1"/>
    <col min="11077" max="11077" width="6.77734375" style="50" customWidth="1"/>
    <col min="11078" max="11078" width="12.5546875" style="50" customWidth="1"/>
    <col min="11079" max="11079" width="9.5546875" style="50" customWidth="1"/>
    <col min="11080" max="11080" width="10.33203125" style="50" customWidth="1"/>
    <col min="11081" max="11081" width="7.77734375" style="50" customWidth="1"/>
    <col min="11082" max="11082" width="7.21875" style="50" customWidth="1"/>
    <col min="11083" max="11083" width="17.6640625" style="50" customWidth="1"/>
    <col min="11084" max="11084" width="8.77734375" style="50" customWidth="1"/>
    <col min="11085" max="11085" width="13.109375" style="50" bestFit="1" customWidth="1"/>
    <col min="11086" max="11086" width="13.77734375" style="50" customWidth="1"/>
    <col min="11087" max="11088" width="8.77734375" style="50"/>
    <col min="11089" max="11089" width="9" style="50" bestFit="1" customWidth="1"/>
    <col min="11090" max="11098" width="8.77734375" style="50"/>
    <col min="11099" max="11099" width="13.109375" style="50" customWidth="1"/>
    <col min="11100" max="11100" width="8.77734375" style="50"/>
    <col min="11101" max="11101" width="9.88671875" style="50" customWidth="1"/>
    <col min="11102" max="11105" width="8.77734375" style="50"/>
    <col min="11106" max="11106" width="8.5546875" style="50" customWidth="1"/>
    <col min="11107" max="11107" width="30.33203125" style="50" customWidth="1"/>
    <col min="11108" max="11108" width="9" style="50" bestFit="1" customWidth="1"/>
    <col min="11109" max="11109" width="8.77734375" style="50"/>
    <col min="11110" max="11110" width="5.88671875" style="50" customWidth="1"/>
    <col min="11111" max="11111" width="6.88671875" style="50" customWidth="1"/>
    <col min="11112" max="11112" width="23.88671875" style="50" customWidth="1"/>
    <col min="11113" max="11119" width="8.77734375" style="50"/>
    <col min="11120" max="11120" width="9" style="50" bestFit="1" customWidth="1"/>
    <col min="11121" max="11122" width="8.77734375" style="50"/>
    <col min="11123" max="11123" width="32.88671875" style="50" customWidth="1"/>
    <col min="11124" max="11124" width="16.6640625" style="50" customWidth="1"/>
    <col min="11125" max="11125" width="10.21875" style="50" customWidth="1"/>
    <col min="11126" max="11126" width="12.44140625" style="50" customWidth="1"/>
    <col min="11127" max="11127" width="10" style="50" bestFit="1" customWidth="1"/>
    <col min="11128" max="11128" width="8.77734375" style="50"/>
    <col min="11129" max="11129" width="9" style="50" bestFit="1" customWidth="1"/>
    <col min="11130" max="11131" width="8.77734375" style="50"/>
    <col min="11132" max="11132" width="11.6640625" style="50" customWidth="1"/>
    <col min="11133" max="11133" width="8.77734375" style="50"/>
    <col min="11134" max="11134" width="28.77734375" style="50" customWidth="1"/>
    <col min="11135" max="11135" width="12.33203125" style="50" customWidth="1"/>
    <col min="11136" max="11136" width="11.21875" style="50" customWidth="1"/>
    <col min="11137" max="11264" width="8.77734375" style="50"/>
    <col min="11265" max="11265" width="5.6640625" style="50" customWidth="1"/>
    <col min="11266" max="11266" width="26.5546875" style="50" customWidth="1"/>
    <col min="11267" max="11267" width="10.5546875" style="50" customWidth="1"/>
    <col min="11268" max="11268" width="8.88671875" style="50" customWidth="1"/>
    <col min="11269" max="11269" width="8" style="50" customWidth="1"/>
    <col min="11270" max="11270" width="10.88671875" style="50" customWidth="1"/>
    <col min="11271" max="11271" width="11.77734375" style="50" customWidth="1"/>
    <col min="11272" max="11272" width="10.21875" style="50" customWidth="1"/>
    <col min="11273" max="11273" width="12" style="50" customWidth="1"/>
    <col min="11274" max="11274" width="10.21875" style="50" customWidth="1"/>
    <col min="11275" max="11275" width="12" style="50" customWidth="1"/>
    <col min="11276" max="11276" width="12.88671875" style="50" customWidth="1"/>
    <col min="11277" max="11277" width="12.5546875" style="50" customWidth="1"/>
    <col min="11278" max="11278" width="8.21875" style="50" customWidth="1"/>
    <col min="11279" max="11279" width="9.88671875" style="50" customWidth="1"/>
    <col min="11280" max="11280" width="11.33203125" style="50" customWidth="1"/>
    <col min="11281" max="11281" width="11.5546875" style="50" customWidth="1"/>
    <col min="11282" max="11282" width="10.44140625" style="50" customWidth="1"/>
    <col min="11283" max="11283" width="11.6640625" style="50" customWidth="1"/>
    <col min="11284" max="11284" width="11.77734375" style="50" customWidth="1"/>
    <col min="11285" max="11285" width="12.109375" style="50" customWidth="1"/>
    <col min="11286" max="11286" width="11" style="50" customWidth="1"/>
    <col min="11287" max="11287" width="10.88671875" style="50" customWidth="1"/>
    <col min="11288" max="11288" width="10.5546875" style="50" customWidth="1"/>
    <col min="11289" max="11289" width="9.88671875" style="50" customWidth="1"/>
    <col min="11290" max="11290" width="10.77734375" style="50" customWidth="1"/>
    <col min="11291" max="11291" width="9.77734375" style="50" customWidth="1"/>
    <col min="11292" max="11292" width="11.21875" style="50" customWidth="1"/>
    <col min="11293" max="11293" width="10.33203125" style="50" customWidth="1"/>
    <col min="11294" max="11294" width="11.88671875" style="50" customWidth="1"/>
    <col min="11295" max="11295" width="8.77734375" style="50"/>
    <col min="11296" max="11296" width="13.44140625" style="50" customWidth="1"/>
    <col min="11297" max="11297" width="10.88671875" style="50" customWidth="1"/>
    <col min="11298" max="11298" width="11.44140625" style="50" customWidth="1"/>
    <col min="11299" max="11299" width="11.77734375" style="50" customWidth="1"/>
    <col min="11300" max="11300" width="11.109375" style="50" customWidth="1"/>
    <col min="11301" max="11301" width="10.88671875" style="50" customWidth="1"/>
    <col min="11302" max="11306" width="8.77734375" style="50"/>
    <col min="11307" max="11307" width="10.21875" style="50" customWidth="1"/>
    <col min="11308" max="11308" width="11.5546875" style="50" customWidth="1"/>
    <col min="11309" max="11309" width="12.109375" style="50" customWidth="1"/>
    <col min="11310" max="11310" width="13.21875" style="50" customWidth="1"/>
    <col min="11311" max="11311" width="14.109375" style="50" customWidth="1"/>
    <col min="11312" max="11312" width="11.77734375" style="50" customWidth="1"/>
    <col min="11313" max="11317" width="8.77734375" style="50"/>
    <col min="11318" max="11318" width="28.77734375" style="50" customWidth="1"/>
    <col min="11319" max="11319" width="11.77734375" style="50" customWidth="1"/>
    <col min="11320" max="11320" width="10" style="50" customWidth="1"/>
    <col min="11321" max="11321" width="10.44140625" style="50" customWidth="1"/>
    <col min="11322" max="11323" width="8.77734375" style="50"/>
    <col min="11324" max="11324" width="9.33203125" style="50" customWidth="1"/>
    <col min="11325" max="11325" width="18.44140625" style="50" customWidth="1"/>
    <col min="11326" max="11326" width="11" style="50" customWidth="1"/>
    <col min="11327" max="11327" width="9.5546875" style="50" customWidth="1"/>
    <col min="11328" max="11328" width="10.6640625" style="50" customWidth="1"/>
    <col min="11329" max="11329" width="9.88671875" style="50" customWidth="1"/>
    <col min="11330" max="11330" width="11.44140625" style="50" customWidth="1"/>
    <col min="11331" max="11331" width="9.88671875" style="50" customWidth="1"/>
    <col min="11332" max="11332" width="10" style="50" customWidth="1"/>
    <col min="11333" max="11333" width="6.77734375" style="50" customWidth="1"/>
    <col min="11334" max="11334" width="12.5546875" style="50" customWidth="1"/>
    <col min="11335" max="11335" width="9.5546875" style="50" customWidth="1"/>
    <col min="11336" max="11336" width="10.33203125" style="50" customWidth="1"/>
    <col min="11337" max="11337" width="7.77734375" style="50" customWidth="1"/>
    <col min="11338" max="11338" width="7.21875" style="50" customWidth="1"/>
    <col min="11339" max="11339" width="17.6640625" style="50" customWidth="1"/>
    <col min="11340" max="11340" width="8.77734375" style="50" customWidth="1"/>
    <col min="11341" max="11341" width="13.109375" style="50" bestFit="1" customWidth="1"/>
    <col min="11342" max="11342" width="13.77734375" style="50" customWidth="1"/>
    <col min="11343" max="11344" width="8.77734375" style="50"/>
    <col min="11345" max="11345" width="9" style="50" bestFit="1" customWidth="1"/>
    <col min="11346" max="11354" width="8.77734375" style="50"/>
    <col min="11355" max="11355" width="13.109375" style="50" customWidth="1"/>
    <col min="11356" max="11356" width="8.77734375" style="50"/>
    <col min="11357" max="11357" width="9.88671875" style="50" customWidth="1"/>
    <col min="11358" max="11361" width="8.77734375" style="50"/>
    <col min="11362" max="11362" width="8.5546875" style="50" customWidth="1"/>
    <col min="11363" max="11363" width="30.33203125" style="50" customWidth="1"/>
    <col min="11364" max="11364" width="9" style="50" bestFit="1" customWidth="1"/>
    <col min="11365" max="11365" width="8.77734375" style="50"/>
    <col min="11366" max="11366" width="5.88671875" style="50" customWidth="1"/>
    <col min="11367" max="11367" width="6.88671875" style="50" customWidth="1"/>
    <col min="11368" max="11368" width="23.88671875" style="50" customWidth="1"/>
    <col min="11369" max="11375" width="8.77734375" style="50"/>
    <col min="11376" max="11376" width="9" style="50" bestFit="1" customWidth="1"/>
    <col min="11377" max="11378" width="8.77734375" style="50"/>
    <col min="11379" max="11379" width="32.88671875" style="50" customWidth="1"/>
    <col min="11380" max="11380" width="16.6640625" style="50" customWidth="1"/>
    <col min="11381" max="11381" width="10.21875" style="50" customWidth="1"/>
    <col min="11382" max="11382" width="12.44140625" style="50" customWidth="1"/>
    <col min="11383" max="11383" width="10" style="50" bestFit="1" customWidth="1"/>
    <col min="11384" max="11384" width="8.77734375" style="50"/>
    <col min="11385" max="11385" width="9" style="50" bestFit="1" customWidth="1"/>
    <col min="11386" max="11387" width="8.77734375" style="50"/>
    <col min="11388" max="11388" width="11.6640625" style="50" customWidth="1"/>
    <col min="11389" max="11389" width="8.77734375" style="50"/>
    <col min="11390" max="11390" width="28.77734375" style="50" customWidth="1"/>
    <col min="11391" max="11391" width="12.33203125" style="50" customWidth="1"/>
    <col min="11392" max="11392" width="11.21875" style="50" customWidth="1"/>
    <col min="11393" max="11520" width="8.77734375" style="50"/>
    <col min="11521" max="11521" width="5.6640625" style="50" customWidth="1"/>
    <col min="11522" max="11522" width="26.5546875" style="50" customWidth="1"/>
    <col min="11523" max="11523" width="10.5546875" style="50" customWidth="1"/>
    <col min="11524" max="11524" width="8.88671875" style="50" customWidth="1"/>
    <col min="11525" max="11525" width="8" style="50" customWidth="1"/>
    <col min="11526" max="11526" width="10.88671875" style="50" customWidth="1"/>
    <col min="11527" max="11527" width="11.77734375" style="50" customWidth="1"/>
    <col min="11528" max="11528" width="10.21875" style="50" customWidth="1"/>
    <col min="11529" max="11529" width="12" style="50" customWidth="1"/>
    <col min="11530" max="11530" width="10.21875" style="50" customWidth="1"/>
    <col min="11531" max="11531" width="12" style="50" customWidth="1"/>
    <col min="11532" max="11532" width="12.88671875" style="50" customWidth="1"/>
    <col min="11533" max="11533" width="12.5546875" style="50" customWidth="1"/>
    <col min="11534" max="11534" width="8.21875" style="50" customWidth="1"/>
    <col min="11535" max="11535" width="9.88671875" style="50" customWidth="1"/>
    <col min="11536" max="11536" width="11.33203125" style="50" customWidth="1"/>
    <col min="11537" max="11537" width="11.5546875" style="50" customWidth="1"/>
    <col min="11538" max="11538" width="10.44140625" style="50" customWidth="1"/>
    <col min="11539" max="11539" width="11.6640625" style="50" customWidth="1"/>
    <col min="11540" max="11540" width="11.77734375" style="50" customWidth="1"/>
    <col min="11541" max="11541" width="12.109375" style="50" customWidth="1"/>
    <col min="11542" max="11542" width="11" style="50" customWidth="1"/>
    <col min="11543" max="11543" width="10.88671875" style="50" customWidth="1"/>
    <col min="11544" max="11544" width="10.5546875" style="50" customWidth="1"/>
    <col min="11545" max="11545" width="9.88671875" style="50" customWidth="1"/>
    <col min="11546" max="11546" width="10.77734375" style="50" customWidth="1"/>
    <col min="11547" max="11547" width="9.77734375" style="50" customWidth="1"/>
    <col min="11548" max="11548" width="11.21875" style="50" customWidth="1"/>
    <col min="11549" max="11549" width="10.33203125" style="50" customWidth="1"/>
    <col min="11550" max="11550" width="11.88671875" style="50" customWidth="1"/>
    <col min="11551" max="11551" width="8.77734375" style="50"/>
    <col min="11552" max="11552" width="13.44140625" style="50" customWidth="1"/>
    <col min="11553" max="11553" width="10.88671875" style="50" customWidth="1"/>
    <col min="11554" max="11554" width="11.44140625" style="50" customWidth="1"/>
    <col min="11555" max="11555" width="11.77734375" style="50" customWidth="1"/>
    <col min="11556" max="11556" width="11.109375" style="50" customWidth="1"/>
    <col min="11557" max="11557" width="10.88671875" style="50" customWidth="1"/>
    <col min="11558" max="11562" width="8.77734375" style="50"/>
    <col min="11563" max="11563" width="10.21875" style="50" customWidth="1"/>
    <col min="11564" max="11564" width="11.5546875" style="50" customWidth="1"/>
    <col min="11565" max="11565" width="12.109375" style="50" customWidth="1"/>
    <col min="11566" max="11566" width="13.21875" style="50" customWidth="1"/>
    <col min="11567" max="11567" width="14.109375" style="50" customWidth="1"/>
    <col min="11568" max="11568" width="11.77734375" style="50" customWidth="1"/>
    <col min="11569" max="11573" width="8.77734375" style="50"/>
    <col min="11574" max="11574" width="28.77734375" style="50" customWidth="1"/>
    <col min="11575" max="11575" width="11.77734375" style="50" customWidth="1"/>
    <col min="11576" max="11576" width="10" style="50" customWidth="1"/>
    <col min="11577" max="11577" width="10.44140625" style="50" customWidth="1"/>
    <col min="11578" max="11579" width="8.77734375" style="50"/>
    <col min="11580" max="11580" width="9.33203125" style="50" customWidth="1"/>
    <col min="11581" max="11581" width="18.44140625" style="50" customWidth="1"/>
    <col min="11582" max="11582" width="11" style="50" customWidth="1"/>
    <col min="11583" max="11583" width="9.5546875" style="50" customWidth="1"/>
    <col min="11584" max="11584" width="10.6640625" style="50" customWidth="1"/>
    <col min="11585" max="11585" width="9.88671875" style="50" customWidth="1"/>
    <col min="11586" max="11586" width="11.44140625" style="50" customWidth="1"/>
    <col min="11587" max="11587" width="9.88671875" style="50" customWidth="1"/>
    <col min="11588" max="11588" width="10" style="50" customWidth="1"/>
    <col min="11589" max="11589" width="6.77734375" style="50" customWidth="1"/>
    <col min="11590" max="11590" width="12.5546875" style="50" customWidth="1"/>
    <col min="11591" max="11591" width="9.5546875" style="50" customWidth="1"/>
    <col min="11592" max="11592" width="10.33203125" style="50" customWidth="1"/>
    <col min="11593" max="11593" width="7.77734375" style="50" customWidth="1"/>
    <col min="11594" max="11594" width="7.21875" style="50" customWidth="1"/>
    <col min="11595" max="11595" width="17.6640625" style="50" customWidth="1"/>
    <col min="11596" max="11596" width="8.77734375" style="50" customWidth="1"/>
    <col min="11597" max="11597" width="13.109375" style="50" bestFit="1" customWidth="1"/>
    <col min="11598" max="11598" width="13.77734375" style="50" customWidth="1"/>
    <col min="11599" max="11600" width="8.77734375" style="50"/>
    <col min="11601" max="11601" width="9" style="50" bestFit="1" customWidth="1"/>
    <col min="11602" max="11610" width="8.77734375" style="50"/>
    <col min="11611" max="11611" width="13.109375" style="50" customWidth="1"/>
    <col min="11612" max="11612" width="8.77734375" style="50"/>
    <col min="11613" max="11613" width="9.88671875" style="50" customWidth="1"/>
    <col min="11614" max="11617" width="8.77734375" style="50"/>
    <col min="11618" max="11618" width="8.5546875" style="50" customWidth="1"/>
    <col min="11619" max="11619" width="30.33203125" style="50" customWidth="1"/>
    <col min="11620" max="11620" width="9" style="50" bestFit="1" customWidth="1"/>
    <col min="11621" max="11621" width="8.77734375" style="50"/>
    <col min="11622" max="11622" width="5.88671875" style="50" customWidth="1"/>
    <col min="11623" max="11623" width="6.88671875" style="50" customWidth="1"/>
    <col min="11624" max="11624" width="23.88671875" style="50" customWidth="1"/>
    <col min="11625" max="11631" width="8.77734375" style="50"/>
    <col min="11632" max="11632" width="9" style="50" bestFit="1" customWidth="1"/>
    <col min="11633" max="11634" width="8.77734375" style="50"/>
    <col min="11635" max="11635" width="32.88671875" style="50" customWidth="1"/>
    <col min="11636" max="11636" width="16.6640625" style="50" customWidth="1"/>
    <col min="11637" max="11637" width="10.21875" style="50" customWidth="1"/>
    <col min="11638" max="11638" width="12.44140625" style="50" customWidth="1"/>
    <col min="11639" max="11639" width="10" style="50" bestFit="1" customWidth="1"/>
    <col min="11640" max="11640" width="8.77734375" style="50"/>
    <col min="11641" max="11641" width="9" style="50" bestFit="1" customWidth="1"/>
    <col min="11642" max="11643" width="8.77734375" style="50"/>
    <col min="11644" max="11644" width="11.6640625" style="50" customWidth="1"/>
    <col min="11645" max="11645" width="8.77734375" style="50"/>
    <col min="11646" max="11646" width="28.77734375" style="50" customWidth="1"/>
    <col min="11647" max="11647" width="12.33203125" style="50" customWidth="1"/>
    <col min="11648" max="11648" width="11.21875" style="50" customWidth="1"/>
    <col min="11649" max="11776" width="8.77734375" style="50"/>
    <col min="11777" max="11777" width="5.6640625" style="50" customWidth="1"/>
    <col min="11778" max="11778" width="26.5546875" style="50" customWidth="1"/>
    <col min="11779" max="11779" width="10.5546875" style="50" customWidth="1"/>
    <col min="11780" max="11780" width="8.88671875" style="50" customWidth="1"/>
    <col min="11781" max="11781" width="8" style="50" customWidth="1"/>
    <col min="11782" max="11782" width="10.88671875" style="50" customWidth="1"/>
    <col min="11783" max="11783" width="11.77734375" style="50" customWidth="1"/>
    <col min="11784" max="11784" width="10.21875" style="50" customWidth="1"/>
    <col min="11785" max="11785" width="12" style="50" customWidth="1"/>
    <col min="11786" max="11786" width="10.21875" style="50" customWidth="1"/>
    <col min="11787" max="11787" width="12" style="50" customWidth="1"/>
    <col min="11788" max="11788" width="12.88671875" style="50" customWidth="1"/>
    <col min="11789" max="11789" width="12.5546875" style="50" customWidth="1"/>
    <col min="11790" max="11790" width="8.21875" style="50" customWidth="1"/>
    <col min="11791" max="11791" width="9.88671875" style="50" customWidth="1"/>
    <col min="11792" max="11792" width="11.33203125" style="50" customWidth="1"/>
    <col min="11793" max="11793" width="11.5546875" style="50" customWidth="1"/>
    <col min="11794" max="11794" width="10.44140625" style="50" customWidth="1"/>
    <col min="11795" max="11795" width="11.6640625" style="50" customWidth="1"/>
    <col min="11796" max="11796" width="11.77734375" style="50" customWidth="1"/>
    <col min="11797" max="11797" width="12.109375" style="50" customWidth="1"/>
    <col min="11798" max="11798" width="11" style="50" customWidth="1"/>
    <col min="11799" max="11799" width="10.88671875" style="50" customWidth="1"/>
    <col min="11800" max="11800" width="10.5546875" style="50" customWidth="1"/>
    <col min="11801" max="11801" width="9.88671875" style="50" customWidth="1"/>
    <col min="11802" max="11802" width="10.77734375" style="50" customWidth="1"/>
    <col min="11803" max="11803" width="9.77734375" style="50" customWidth="1"/>
    <col min="11804" max="11804" width="11.21875" style="50" customWidth="1"/>
    <col min="11805" max="11805" width="10.33203125" style="50" customWidth="1"/>
    <col min="11806" max="11806" width="11.88671875" style="50" customWidth="1"/>
    <col min="11807" max="11807" width="8.77734375" style="50"/>
    <col min="11808" max="11808" width="13.44140625" style="50" customWidth="1"/>
    <col min="11809" max="11809" width="10.88671875" style="50" customWidth="1"/>
    <col min="11810" max="11810" width="11.44140625" style="50" customWidth="1"/>
    <col min="11811" max="11811" width="11.77734375" style="50" customWidth="1"/>
    <col min="11812" max="11812" width="11.109375" style="50" customWidth="1"/>
    <col min="11813" max="11813" width="10.88671875" style="50" customWidth="1"/>
    <col min="11814" max="11818" width="8.77734375" style="50"/>
    <col min="11819" max="11819" width="10.21875" style="50" customWidth="1"/>
    <col min="11820" max="11820" width="11.5546875" style="50" customWidth="1"/>
    <col min="11821" max="11821" width="12.109375" style="50" customWidth="1"/>
    <col min="11822" max="11822" width="13.21875" style="50" customWidth="1"/>
    <col min="11823" max="11823" width="14.109375" style="50" customWidth="1"/>
    <col min="11824" max="11824" width="11.77734375" style="50" customWidth="1"/>
    <col min="11825" max="11829" width="8.77734375" style="50"/>
    <col min="11830" max="11830" width="28.77734375" style="50" customWidth="1"/>
    <col min="11831" max="11831" width="11.77734375" style="50" customWidth="1"/>
    <col min="11832" max="11832" width="10" style="50" customWidth="1"/>
    <col min="11833" max="11833" width="10.44140625" style="50" customWidth="1"/>
    <col min="11834" max="11835" width="8.77734375" style="50"/>
    <col min="11836" max="11836" width="9.33203125" style="50" customWidth="1"/>
    <col min="11837" max="11837" width="18.44140625" style="50" customWidth="1"/>
    <col min="11838" max="11838" width="11" style="50" customWidth="1"/>
    <col min="11839" max="11839" width="9.5546875" style="50" customWidth="1"/>
    <col min="11840" max="11840" width="10.6640625" style="50" customWidth="1"/>
    <col min="11841" max="11841" width="9.88671875" style="50" customWidth="1"/>
    <col min="11842" max="11842" width="11.44140625" style="50" customWidth="1"/>
    <col min="11843" max="11843" width="9.88671875" style="50" customWidth="1"/>
    <col min="11844" max="11844" width="10" style="50" customWidth="1"/>
    <col min="11845" max="11845" width="6.77734375" style="50" customWidth="1"/>
    <col min="11846" max="11846" width="12.5546875" style="50" customWidth="1"/>
    <col min="11847" max="11847" width="9.5546875" style="50" customWidth="1"/>
    <col min="11848" max="11848" width="10.33203125" style="50" customWidth="1"/>
    <col min="11849" max="11849" width="7.77734375" style="50" customWidth="1"/>
    <col min="11850" max="11850" width="7.21875" style="50" customWidth="1"/>
    <col min="11851" max="11851" width="17.6640625" style="50" customWidth="1"/>
    <col min="11852" max="11852" width="8.77734375" style="50" customWidth="1"/>
    <col min="11853" max="11853" width="13.109375" style="50" bestFit="1" customWidth="1"/>
    <col min="11854" max="11854" width="13.77734375" style="50" customWidth="1"/>
    <col min="11855" max="11856" width="8.77734375" style="50"/>
    <col min="11857" max="11857" width="9" style="50" bestFit="1" customWidth="1"/>
    <col min="11858" max="11866" width="8.77734375" style="50"/>
    <col min="11867" max="11867" width="13.109375" style="50" customWidth="1"/>
    <col min="11868" max="11868" width="8.77734375" style="50"/>
    <col min="11869" max="11869" width="9.88671875" style="50" customWidth="1"/>
    <col min="11870" max="11873" width="8.77734375" style="50"/>
    <col min="11874" max="11874" width="8.5546875" style="50" customWidth="1"/>
    <col min="11875" max="11875" width="30.33203125" style="50" customWidth="1"/>
    <col min="11876" max="11876" width="9" style="50" bestFit="1" customWidth="1"/>
    <col min="11877" max="11877" width="8.77734375" style="50"/>
    <col min="11878" max="11878" width="5.88671875" style="50" customWidth="1"/>
    <col min="11879" max="11879" width="6.88671875" style="50" customWidth="1"/>
    <col min="11880" max="11880" width="23.88671875" style="50" customWidth="1"/>
    <col min="11881" max="11887" width="8.77734375" style="50"/>
    <col min="11888" max="11888" width="9" style="50" bestFit="1" customWidth="1"/>
    <col min="11889" max="11890" width="8.77734375" style="50"/>
    <col min="11891" max="11891" width="32.88671875" style="50" customWidth="1"/>
    <col min="11892" max="11892" width="16.6640625" style="50" customWidth="1"/>
    <col min="11893" max="11893" width="10.21875" style="50" customWidth="1"/>
    <col min="11894" max="11894" width="12.44140625" style="50" customWidth="1"/>
    <col min="11895" max="11895" width="10" style="50" bestFit="1" customWidth="1"/>
    <col min="11896" max="11896" width="8.77734375" style="50"/>
    <col min="11897" max="11897" width="9" style="50" bestFit="1" customWidth="1"/>
    <col min="11898" max="11899" width="8.77734375" style="50"/>
    <col min="11900" max="11900" width="11.6640625" style="50" customWidth="1"/>
    <col min="11901" max="11901" width="8.77734375" style="50"/>
    <col min="11902" max="11902" width="28.77734375" style="50" customWidth="1"/>
    <col min="11903" max="11903" width="12.33203125" style="50" customWidth="1"/>
    <col min="11904" max="11904" width="11.21875" style="50" customWidth="1"/>
    <col min="11905" max="12032" width="8.77734375" style="50"/>
    <col min="12033" max="12033" width="5.6640625" style="50" customWidth="1"/>
    <col min="12034" max="12034" width="26.5546875" style="50" customWidth="1"/>
    <col min="12035" max="12035" width="10.5546875" style="50" customWidth="1"/>
    <col min="12036" max="12036" width="8.88671875" style="50" customWidth="1"/>
    <col min="12037" max="12037" width="8" style="50" customWidth="1"/>
    <col min="12038" max="12038" width="10.88671875" style="50" customWidth="1"/>
    <col min="12039" max="12039" width="11.77734375" style="50" customWidth="1"/>
    <col min="12040" max="12040" width="10.21875" style="50" customWidth="1"/>
    <col min="12041" max="12041" width="12" style="50" customWidth="1"/>
    <col min="12042" max="12042" width="10.21875" style="50" customWidth="1"/>
    <col min="12043" max="12043" width="12" style="50" customWidth="1"/>
    <col min="12044" max="12044" width="12.88671875" style="50" customWidth="1"/>
    <col min="12045" max="12045" width="12.5546875" style="50" customWidth="1"/>
    <col min="12046" max="12046" width="8.21875" style="50" customWidth="1"/>
    <col min="12047" max="12047" width="9.88671875" style="50" customWidth="1"/>
    <col min="12048" max="12048" width="11.33203125" style="50" customWidth="1"/>
    <col min="12049" max="12049" width="11.5546875" style="50" customWidth="1"/>
    <col min="12050" max="12050" width="10.44140625" style="50" customWidth="1"/>
    <col min="12051" max="12051" width="11.6640625" style="50" customWidth="1"/>
    <col min="12052" max="12052" width="11.77734375" style="50" customWidth="1"/>
    <col min="12053" max="12053" width="12.109375" style="50" customWidth="1"/>
    <col min="12054" max="12054" width="11" style="50" customWidth="1"/>
    <col min="12055" max="12055" width="10.88671875" style="50" customWidth="1"/>
    <col min="12056" max="12056" width="10.5546875" style="50" customWidth="1"/>
    <col min="12057" max="12057" width="9.88671875" style="50" customWidth="1"/>
    <col min="12058" max="12058" width="10.77734375" style="50" customWidth="1"/>
    <col min="12059" max="12059" width="9.77734375" style="50" customWidth="1"/>
    <col min="12060" max="12060" width="11.21875" style="50" customWidth="1"/>
    <col min="12061" max="12061" width="10.33203125" style="50" customWidth="1"/>
    <col min="12062" max="12062" width="11.88671875" style="50" customWidth="1"/>
    <col min="12063" max="12063" width="8.77734375" style="50"/>
    <col min="12064" max="12064" width="13.44140625" style="50" customWidth="1"/>
    <col min="12065" max="12065" width="10.88671875" style="50" customWidth="1"/>
    <col min="12066" max="12066" width="11.44140625" style="50" customWidth="1"/>
    <col min="12067" max="12067" width="11.77734375" style="50" customWidth="1"/>
    <col min="12068" max="12068" width="11.109375" style="50" customWidth="1"/>
    <col min="12069" max="12069" width="10.88671875" style="50" customWidth="1"/>
    <col min="12070" max="12074" width="8.77734375" style="50"/>
    <col min="12075" max="12075" width="10.21875" style="50" customWidth="1"/>
    <col min="12076" max="12076" width="11.5546875" style="50" customWidth="1"/>
    <col min="12077" max="12077" width="12.109375" style="50" customWidth="1"/>
    <col min="12078" max="12078" width="13.21875" style="50" customWidth="1"/>
    <col min="12079" max="12079" width="14.109375" style="50" customWidth="1"/>
    <col min="12080" max="12080" width="11.77734375" style="50" customWidth="1"/>
    <col min="12081" max="12085" width="8.77734375" style="50"/>
    <col min="12086" max="12086" width="28.77734375" style="50" customWidth="1"/>
    <col min="12087" max="12087" width="11.77734375" style="50" customWidth="1"/>
    <col min="12088" max="12088" width="10" style="50" customWidth="1"/>
    <col min="12089" max="12089" width="10.44140625" style="50" customWidth="1"/>
    <col min="12090" max="12091" width="8.77734375" style="50"/>
    <col min="12092" max="12092" width="9.33203125" style="50" customWidth="1"/>
    <col min="12093" max="12093" width="18.44140625" style="50" customWidth="1"/>
    <col min="12094" max="12094" width="11" style="50" customWidth="1"/>
    <col min="12095" max="12095" width="9.5546875" style="50" customWidth="1"/>
    <col min="12096" max="12096" width="10.6640625" style="50" customWidth="1"/>
    <col min="12097" max="12097" width="9.88671875" style="50" customWidth="1"/>
    <col min="12098" max="12098" width="11.44140625" style="50" customWidth="1"/>
    <col min="12099" max="12099" width="9.88671875" style="50" customWidth="1"/>
    <col min="12100" max="12100" width="10" style="50" customWidth="1"/>
    <col min="12101" max="12101" width="6.77734375" style="50" customWidth="1"/>
    <col min="12102" max="12102" width="12.5546875" style="50" customWidth="1"/>
    <col min="12103" max="12103" width="9.5546875" style="50" customWidth="1"/>
    <col min="12104" max="12104" width="10.33203125" style="50" customWidth="1"/>
    <col min="12105" max="12105" width="7.77734375" style="50" customWidth="1"/>
    <col min="12106" max="12106" width="7.21875" style="50" customWidth="1"/>
    <col min="12107" max="12107" width="17.6640625" style="50" customWidth="1"/>
    <col min="12108" max="12108" width="8.77734375" style="50" customWidth="1"/>
    <col min="12109" max="12109" width="13.109375" style="50" bestFit="1" customWidth="1"/>
    <col min="12110" max="12110" width="13.77734375" style="50" customWidth="1"/>
    <col min="12111" max="12112" width="8.77734375" style="50"/>
    <col min="12113" max="12113" width="9" style="50" bestFit="1" customWidth="1"/>
    <col min="12114" max="12122" width="8.77734375" style="50"/>
    <col min="12123" max="12123" width="13.109375" style="50" customWidth="1"/>
    <col min="12124" max="12124" width="8.77734375" style="50"/>
    <col min="12125" max="12125" width="9.88671875" style="50" customWidth="1"/>
    <col min="12126" max="12129" width="8.77734375" style="50"/>
    <col min="12130" max="12130" width="8.5546875" style="50" customWidth="1"/>
    <col min="12131" max="12131" width="30.33203125" style="50" customWidth="1"/>
    <col min="12132" max="12132" width="9" style="50" bestFit="1" customWidth="1"/>
    <col min="12133" max="12133" width="8.77734375" style="50"/>
    <col min="12134" max="12134" width="5.88671875" style="50" customWidth="1"/>
    <col min="12135" max="12135" width="6.88671875" style="50" customWidth="1"/>
    <col min="12136" max="12136" width="23.88671875" style="50" customWidth="1"/>
    <col min="12137" max="12143" width="8.77734375" style="50"/>
    <col min="12144" max="12144" width="9" style="50" bestFit="1" customWidth="1"/>
    <col min="12145" max="12146" width="8.77734375" style="50"/>
    <col min="12147" max="12147" width="32.88671875" style="50" customWidth="1"/>
    <col min="12148" max="12148" width="16.6640625" style="50" customWidth="1"/>
    <col min="12149" max="12149" width="10.21875" style="50" customWidth="1"/>
    <col min="12150" max="12150" width="12.44140625" style="50" customWidth="1"/>
    <col min="12151" max="12151" width="10" style="50" bestFit="1" customWidth="1"/>
    <col min="12152" max="12152" width="8.77734375" style="50"/>
    <col min="12153" max="12153" width="9" style="50" bestFit="1" customWidth="1"/>
    <col min="12154" max="12155" width="8.77734375" style="50"/>
    <col min="12156" max="12156" width="11.6640625" style="50" customWidth="1"/>
    <col min="12157" max="12157" width="8.77734375" style="50"/>
    <col min="12158" max="12158" width="28.77734375" style="50" customWidth="1"/>
    <col min="12159" max="12159" width="12.33203125" style="50" customWidth="1"/>
    <col min="12160" max="12160" width="11.21875" style="50" customWidth="1"/>
    <col min="12161" max="12288" width="8.77734375" style="50"/>
    <col min="12289" max="12289" width="5.6640625" style="50" customWidth="1"/>
    <col min="12290" max="12290" width="26.5546875" style="50" customWidth="1"/>
    <col min="12291" max="12291" width="10.5546875" style="50" customWidth="1"/>
    <col min="12292" max="12292" width="8.88671875" style="50" customWidth="1"/>
    <col min="12293" max="12293" width="8" style="50" customWidth="1"/>
    <col min="12294" max="12294" width="10.88671875" style="50" customWidth="1"/>
    <col min="12295" max="12295" width="11.77734375" style="50" customWidth="1"/>
    <col min="12296" max="12296" width="10.21875" style="50" customWidth="1"/>
    <col min="12297" max="12297" width="12" style="50" customWidth="1"/>
    <col min="12298" max="12298" width="10.21875" style="50" customWidth="1"/>
    <col min="12299" max="12299" width="12" style="50" customWidth="1"/>
    <col min="12300" max="12300" width="12.88671875" style="50" customWidth="1"/>
    <col min="12301" max="12301" width="12.5546875" style="50" customWidth="1"/>
    <col min="12302" max="12302" width="8.21875" style="50" customWidth="1"/>
    <col min="12303" max="12303" width="9.88671875" style="50" customWidth="1"/>
    <col min="12304" max="12304" width="11.33203125" style="50" customWidth="1"/>
    <col min="12305" max="12305" width="11.5546875" style="50" customWidth="1"/>
    <col min="12306" max="12306" width="10.44140625" style="50" customWidth="1"/>
    <col min="12307" max="12307" width="11.6640625" style="50" customWidth="1"/>
    <col min="12308" max="12308" width="11.77734375" style="50" customWidth="1"/>
    <col min="12309" max="12309" width="12.109375" style="50" customWidth="1"/>
    <col min="12310" max="12310" width="11" style="50" customWidth="1"/>
    <col min="12311" max="12311" width="10.88671875" style="50" customWidth="1"/>
    <col min="12312" max="12312" width="10.5546875" style="50" customWidth="1"/>
    <col min="12313" max="12313" width="9.88671875" style="50" customWidth="1"/>
    <col min="12314" max="12314" width="10.77734375" style="50" customWidth="1"/>
    <col min="12315" max="12315" width="9.77734375" style="50" customWidth="1"/>
    <col min="12316" max="12316" width="11.21875" style="50" customWidth="1"/>
    <col min="12317" max="12317" width="10.33203125" style="50" customWidth="1"/>
    <col min="12318" max="12318" width="11.88671875" style="50" customWidth="1"/>
    <col min="12319" max="12319" width="8.77734375" style="50"/>
    <col min="12320" max="12320" width="13.44140625" style="50" customWidth="1"/>
    <col min="12321" max="12321" width="10.88671875" style="50" customWidth="1"/>
    <col min="12322" max="12322" width="11.44140625" style="50" customWidth="1"/>
    <col min="12323" max="12323" width="11.77734375" style="50" customWidth="1"/>
    <col min="12324" max="12324" width="11.109375" style="50" customWidth="1"/>
    <col min="12325" max="12325" width="10.88671875" style="50" customWidth="1"/>
    <col min="12326" max="12330" width="8.77734375" style="50"/>
    <col min="12331" max="12331" width="10.21875" style="50" customWidth="1"/>
    <col min="12332" max="12332" width="11.5546875" style="50" customWidth="1"/>
    <col min="12333" max="12333" width="12.109375" style="50" customWidth="1"/>
    <col min="12334" max="12334" width="13.21875" style="50" customWidth="1"/>
    <col min="12335" max="12335" width="14.109375" style="50" customWidth="1"/>
    <col min="12336" max="12336" width="11.77734375" style="50" customWidth="1"/>
    <col min="12337" max="12341" width="8.77734375" style="50"/>
    <col min="12342" max="12342" width="28.77734375" style="50" customWidth="1"/>
    <col min="12343" max="12343" width="11.77734375" style="50" customWidth="1"/>
    <col min="12344" max="12344" width="10" style="50" customWidth="1"/>
    <col min="12345" max="12345" width="10.44140625" style="50" customWidth="1"/>
    <col min="12346" max="12347" width="8.77734375" style="50"/>
    <col min="12348" max="12348" width="9.33203125" style="50" customWidth="1"/>
    <col min="12349" max="12349" width="18.44140625" style="50" customWidth="1"/>
    <col min="12350" max="12350" width="11" style="50" customWidth="1"/>
    <col min="12351" max="12351" width="9.5546875" style="50" customWidth="1"/>
    <col min="12352" max="12352" width="10.6640625" style="50" customWidth="1"/>
    <col min="12353" max="12353" width="9.88671875" style="50" customWidth="1"/>
    <col min="12354" max="12354" width="11.44140625" style="50" customWidth="1"/>
    <col min="12355" max="12355" width="9.88671875" style="50" customWidth="1"/>
    <col min="12356" max="12356" width="10" style="50" customWidth="1"/>
    <col min="12357" max="12357" width="6.77734375" style="50" customWidth="1"/>
    <col min="12358" max="12358" width="12.5546875" style="50" customWidth="1"/>
    <col min="12359" max="12359" width="9.5546875" style="50" customWidth="1"/>
    <col min="12360" max="12360" width="10.33203125" style="50" customWidth="1"/>
    <col min="12361" max="12361" width="7.77734375" style="50" customWidth="1"/>
    <col min="12362" max="12362" width="7.21875" style="50" customWidth="1"/>
    <col min="12363" max="12363" width="17.6640625" style="50" customWidth="1"/>
    <col min="12364" max="12364" width="8.77734375" style="50" customWidth="1"/>
    <col min="12365" max="12365" width="13.109375" style="50" bestFit="1" customWidth="1"/>
    <col min="12366" max="12366" width="13.77734375" style="50" customWidth="1"/>
    <col min="12367" max="12368" width="8.77734375" style="50"/>
    <col min="12369" max="12369" width="9" style="50" bestFit="1" customWidth="1"/>
    <col min="12370" max="12378" width="8.77734375" style="50"/>
    <col min="12379" max="12379" width="13.109375" style="50" customWidth="1"/>
    <col min="12380" max="12380" width="8.77734375" style="50"/>
    <col min="12381" max="12381" width="9.88671875" style="50" customWidth="1"/>
    <col min="12382" max="12385" width="8.77734375" style="50"/>
    <col min="12386" max="12386" width="8.5546875" style="50" customWidth="1"/>
    <col min="12387" max="12387" width="30.33203125" style="50" customWidth="1"/>
    <col min="12388" max="12388" width="9" style="50" bestFit="1" customWidth="1"/>
    <col min="12389" max="12389" width="8.77734375" style="50"/>
    <col min="12390" max="12390" width="5.88671875" style="50" customWidth="1"/>
    <col min="12391" max="12391" width="6.88671875" style="50" customWidth="1"/>
    <col min="12392" max="12392" width="23.88671875" style="50" customWidth="1"/>
    <col min="12393" max="12399" width="8.77734375" style="50"/>
    <col min="12400" max="12400" width="9" style="50" bestFit="1" customWidth="1"/>
    <col min="12401" max="12402" width="8.77734375" style="50"/>
    <col min="12403" max="12403" width="32.88671875" style="50" customWidth="1"/>
    <col min="12404" max="12404" width="16.6640625" style="50" customWidth="1"/>
    <col min="12405" max="12405" width="10.21875" style="50" customWidth="1"/>
    <col min="12406" max="12406" width="12.44140625" style="50" customWidth="1"/>
    <col min="12407" max="12407" width="10" style="50" bestFit="1" customWidth="1"/>
    <col min="12408" max="12408" width="8.77734375" style="50"/>
    <col min="12409" max="12409" width="9" style="50" bestFit="1" customWidth="1"/>
    <col min="12410" max="12411" width="8.77734375" style="50"/>
    <col min="12412" max="12412" width="11.6640625" style="50" customWidth="1"/>
    <col min="12413" max="12413" width="8.77734375" style="50"/>
    <col min="12414" max="12414" width="28.77734375" style="50" customWidth="1"/>
    <col min="12415" max="12415" width="12.33203125" style="50" customWidth="1"/>
    <col min="12416" max="12416" width="11.21875" style="50" customWidth="1"/>
    <col min="12417" max="12544" width="8.77734375" style="50"/>
    <col min="12545" max="12545" width="5.6640625" style="50" customWidth="1"/>
    <col min="12546" max="12546" width="26.5546875" style="50" customWidth="1"/>
    <col min="12547" max="12547" width="10.5546875" style="50" customWidth="1"/>
    <col min="12548" max="12548" width="8.88671875" style="50" customWidth="1"/>
    <col min="12549" max="12549" width="8" style="50" customWidth="1"/>
    <col min="12550" max="12550" width="10.88671875" style="50" customWidth="1"/>
    <col min="12551" max="12551" width="11.77734375" style="50" customWidth="1"/>
    <col min="12552" max="12552" width="10.21875" style="50" customWidth="1"/>
    <col min="12553" max="12553" width="12" style="50" customWidth="1"/>
    <col min="12554" max="12554" width="10.21875" style="50" customWidth="1"/>
    <col min="12555" max="12555" width="12" style="50" customWidth="1"/>
    <col min="12556" max="12556" width="12.88671875" style="50" customWidth="1"/>
    <col min="12557" max="12557" width="12.5546875" style="50" customWidth="1"/>
    <col min="12558" max="12558" width="8.21875" style="50" customWidth="1"/>
    <col min="12559" max="12559" width="9.88671875" style="50" customWidth="1"/>
    <col min="12560" max="12560" width="11.33203125" style="50" customWidth="1"/>
    <col min="12561" max="12561" width="11.5546875" style="50" customWidth="1"/>
    <col min="12562" max="12562" width="10.44140625" style="50" customWidth="1"/>
    <col min="12563" max="12563" width="11.6640625" style="50" customWidth="1"/>
    <col min="12564" max="12564" width="11.77734375" style="50" customWidth="1"/>
    <col min="12565" max="12565" width="12.109375" style="50" customWidth="1"/>
    <col min="12566" max="12566" width="11" style="50" customWidth="1"/>
    <col min="12567" max="12567" width="10.88671875" style="50" customWidth="1"/>
    <col min="12568" max="12568" width="10.5546875" style="50" customWidth="1"/>
    <col min="12569" max="12569" width="9.88671875" style="50" customWidth="1"/>
    <col min="12570" max="12570" width="10.77734375" style="50" customWidth="1"/>
    <col min="12571" max="12571" width="9.77734375" style="50" customWidth="1"/>
    <col min="12572" max="12572" width="11.21875" style="50" customWidth="1"/>
    <col min="12573" max="12573" width="10.33203125" style="50" customWidth="1"/>
    <col min="12574" max="12574" width="11.88671875" style="50" customWidth="1"/>
    <col min="12575" max="12575" width="8.77734375" style="50"/>
    <col min="12576" max="12576" width="13.44140625" style="50" customWidth="1"/>
    <col min="12577" max="12577" width="10.88671875" style="50" customWidth="1"/>
    <col min="12578" max="12578" width="11.44140625" style="50" customWidth="1"/>
    <col min="12579" max="12579" width="11.77734375" style="50" customWidth="1"/>
    <col min="12580" max="12580" width="11.109375" style="50" customWidth="1"/>
    <col min="12581" max="12581" width="10.88671875" style="50" customWidth="1"/>
    <col min="12582" max="12586" width="8.77734375" style="50"/>
    <col min="12587" max="12587" width="10.21875" style="50" customWidth="1"/>
    <col min="12588" max="12588" width="11.5546875" style="50" customWidth="1"/>
    <col min="12589" max="12589" width="12.109375" style="50" customWidth="1"/>
    <col min="12590" max="12590" width="13.21875" style="50" customWidth="1"/>
    <col min="12591" max="12591" width="14.109375" style="50" customWidth="1"/>
    <col min="12592" max="12592" width="11.77734375" style="50" customWidth="1"/>
    <col min="12593" max="12597" width="8.77734375" style="50"/>
    <col min="12598" max="12598" width="28.77734375" style="50" customWidth="1"/>
    <col min="12599" max="12599" width="11.77734375" style="50" customWidth="1"/>
    <col min="12600" max="12600" width="10" style="50" customWidth="1"/>
    <col min="12601" max="12601" width="10.44140625" style="50" customWidth="1"/>
    <col min="12602" max="12603" width="8.77734375" style="50"/>
    <col min="12604" max="12604" width="9.33203125" style="50" customWidth="1"/>
    <col min="12605" max="12605" width="18.44140625" style="50" customWidth="1"/>
    <col min="12606" max="12606" width="11" style="50" customWidth="1"/>
    <col min="12607" max="12607" width="9.5546875" style="50" customWidth="1"/>
    <col min="12608" max="12608" width="10.6640625" style="50" customWidth="1"/>
    <col min="12609" max="12609" width="9.88671875" style="50" customWidth="1"/>
    <col min="12610" max="12610" width="11.44140625" style="50" customWidth="1"/>
    <col min="12611" max="12611" width="9.88671875" style="50" customWidth="1"/>
    <col min="12612" max="12612" width="10" style="50" customWidth="1"/>
    <col min="12613" max="12613" width="6.77734375" style="50" customWidth="1"/>
    <col min="12614" max="12614" width="12.5546875" style="50" customWidth="1"/>
    <col min="12615" max="12615" width="9.5546875" style="50" customWidth="1"/>
    <col min="12616" max="12616" width="10.33203125" style="50" customWidth="1"/>
    <col min="12617" max="12617" width="7.77734375" style="50" customWidth="1"/>
    <col min="12618" max="12618" width="7.21875" style="50" customWidth="1"/>
    <col min="12619" max="12619" width="17.6640625" style="50" customWidth="1"/>
    <col min="12620" max="12620" width="8.77734375" style="50" customWidth="1"/>
    <col min="12621" max="12621" width="13.109375" style="50" bestFit="1" customWidth="1"/>
    <col min="12622" max="12622" width="13.77734375" style="50" customWidth="1"/>
    <col min="12623" max="12624" width="8.77734375" style="50"/>
    <col min="12625" max="12625" width="9" style="50" bestFit="1" customWidth="1"/>
    <col min="12626" max="12634" width="8.77734375" style="50"/>
    <col min="12635" max="12635" width="13.109375" style="50" customWidth="1"/>
    <col min="12636" max="12636" width="8.77734375" style="50"/>
    <col min="12637" max="12637" width="9.88671875" style="50" customWidth="1"/>
    <col min="12638" max="12641" width="8.77734375" style="50"/>
    <col min="12642" max="12642" width="8.5546875" style="50" customWidth="1"/>
    <col min="12643" max="12643" width="30.33203125" style="50" customWidth="1"/>
    <col min="12644" max="12644" width="9" style="50" bestFit="1" customWidth="1"/>
    <col min="12645" max="12645" width="8.77734375" style="50"/>
    <col min="12646" max="12646" width="5.88671875" style="50" customWidth="1"/>
    <col min="12647" max="12647" width="6.88671875" style="50" customWidth="1"/>
    <col min="12648" max="12648" width="23.88671875" style="50" customWidth="1"/>
    <col min="12649" max="12655" width="8.77734375" style="50"/>
    <col min="12656" max="12656" width="9" style="50" bestFit="1" customWidth="1"/>
    <col min="12657" max="12658" width="8.77734375" style="50"/>
    <col min="12659" max="12659" width="32.88671875" style="50" customWidth="1"/>
    <col min="12660" max="12660" width="16.6640625" style="50" customWidth="1"/>
    <col min="12661" max="12661" width="10.21875" style="50" customWidth="1"/>
    <col min="12662" max="12662" width="12.44140625" style="50" customWidth="1"/>
    <col min="12663" max="12663" width="10" style="50" bestFit="1" customWidth="1"/>
    <col min="12664" max="12664" width="8.77734375" style="50"/>
    <col min="12665" max="12665" width="9" style="50" bestFit="1" customWidth="1"/>
    <col min="12666" max="12667" width="8.77734375" style="50"/>
    <col min="12668" max="12668" width="11.6640625" style="50" customWidth="1"/>
    <col min="12669" max="12669" width="8.77734375" style="50"/>
    <col min="12670" max="12670" width="28.77734375" style="50" customWidth="1"/>
    <col min="12671" max="12671" width="12.33203125" style="50" customWidth="1"/>
    <col min="12672" max="12672" width="11.21875" style="50" customWidth="1"/>
    <col min="12673" max="12800" width="8.77734375" style="50"/>
    <col min="12801" max="12801" width="5.6640625" style="50" customWidth="1"/>
    <col min="12802" max="12802" width="26.5546875" style="50" customWidth="1"/>
    <col min="12803" max="12803" width="10.5546875" style="50" customWidth="1"/>
    <col min="12804" max="12804" width="8.88671875" style="50" customWidth="1"/>
    <col min="12805" max="12805" width="8" style="50" customWidth="1"/>
    <col min="12806" max="12806" width="10.88671875" style="50" customWidth="1"/>
    <col min="12807" max="12807" width="11.77734375" style="50" customWidth="1"/>
    <col min="12808" max="12808" width="10.21875" style="50" customWidth="1"/>
    <col min="12809" max="12809" width="12" style="50" customWidth="1"/>
    <col min="12810" max="12810" width="10.21875" style="50" customWidth="1"/>
    <col min="12811" max="12811" width="12" style="50" customWidth="1"/>
    <col min="12812" max="12812" width="12.88671875" style="50" customWidth="1"/>
    <col min="12813" max="12813" width="12.5546875" style="50" customWidth="1"/>
    <col min="12814" max="12814" width="8.21875" style="50" customWidth="1"/>
    <col min="12815" max="12815" width="9.88671875" style="50" customWidth="1"/>
    <col min="12816" max="12816" width="11.33203125" style="50" customWidth="1"/>
    <col min="12817" max="12817" width="11.5546875" style="50" customWidth="1"/>
    <col min="12818" max="12818" width="10.44140625" style="50" customWidth="1"/>
    <col min="12819" max="12819" width="11.6640625" style="50" customWidth="1"/>
    <col min="12820" max="12820" width="11.77734375" style="50" customWidth="1"/>
    <col min="12821" max="12821" width="12.109375" style="50" customWidth="1"/>
    <col min="12822" max="12822" width="11" style="50" customWidth="1"/>
    <col min="12823" max="12823" width="10.88671875" style="50" customWidth="1"/>
    <col min="12824" max="12824" width="10.5546875" style="50" customWidth="1"/>
    <col min="12825" max="12825" width="9.88671875" style="50" customWidth="1"/>
    <col min="12826" max="12826" width="10.77734375" style="50" customWidth="1"/>
    <col min="12827" max="12827" width="9.77734375" style="50" customWidth="1"/>
    <col min="12828" max="12828" width="11.21875" style="50" customWidth="1"/>
    <col min="12829" max="12829" width="10.33203125" style="50" customWidth="1"/>
    <col min="12830" max="12830" width="11.88671875" style="50" customWidth="1"/>
    <col min="12831" max="12831" width="8.77734375" style="50"/>
    <col min="12832" max="12832" width="13.44140625" style="50" customWidth="1"/>
    <col min="12833" max="12833" width="10.88671875" style="50" customWidth="1"/>
    <col min="12834" max="12834" width="11.44140625" style="50" customWidth="1"/>
    <col min="12835" max="12835" width="11.77734375" style="50" customWidth="1"/>
    <col min="12836" max="12836" width="11.109375" style="50" customWidth="1"/>
    <col min="12837" max="12837" width="10.88671875" style="50" customWidth="1"/>
    <col min="12838" max="12842" width="8.77734375" style="50"/>
    <col min="12843" max="12843" width="10.21875" style="50" customWidth="1"/>
    <col min="12844" max="12844" width="11.5546875" style="50" customWidth="1"/>
    <col min="12845" max="12845" width="12.109375" style="50" customWidth="1"/>
    <col min="12846" max="12846" width="13.21875" style="50" customWidth="1"/>
    <col min="12847" max="12847" width="14.109375" style="50" customWidth="1"/>
    <col min="12848" max="12848" width="11.77734375" style="50" customWidth="1"/>
    <col min="12849" max="12853" width="8.77734375" style="50"/>
    <col min="12854" max="12854" width="28.77734375" style="50" customWidth="1"/>
    <col min="12855" max="12855" width="11.77734375" style="50" customWidth="1"/>
    <col min="12856" max="12856" width="10" style="50" customWidth="1"/>
    <col min="12857" max="12857" width="10.44140625" style="50" customWidth="1"/>
    <col min="12858" max="12859" width="8.77734375" style="50"/>
    <col min="12860" max="12860" width="9.33203125" style="50" customWidth="1"/>
    <col min="12861" max="12861" width="18.44140625" style="50" customWidth="1"/>
    <col min="12862" max="12862" width="11" style="50" customWidth="1"/>
    <col min="12863" max="12863" width="9.5546875" style="50" customWidth="1"/>
    <col min="12864" max="12864" width="10.6640625" style="50" customWidth="1"/>
    <col min="12865" max="12865" width="9.88671875" style="50" customWidth="1"/>
    <col min="12866" max="12866" width="11.44140625" style="50" customWidth="1"/>
    <col min="12867" max="12867" width="9.88671875" style="50" customWidth="1"/>
    <col min="12868" max="12868" width="10" style="50" customWidth="1"/>
    <col min="12869" max="12869" width="6.77734375" style="50" customWidth="1"/>
    <col min="12870" max="12870" width="12.5546875" style="50" customWidth="1"/>
    <col min="12871" max="12871" width="9.5546875" style="50" customWidth="1"/>
    <col min="12872" max="12872" width="10.33203125" style="50" customWidth="1"/>
    <col min="12873" max="12873" width="7.77734375" style="50" customWidth="1"/>
    <col min="12874" max="12874" width="7.21875" style="50" customWidth="1"/>
    <col min="12875" max="12875" width="17.6640625" style="50" customWidth="1"/>
    <col min="12876" max="12876" width="8.77734375" style="50" customWidth="1"/>
    <col min="12877" max="12877" width="13.109375" style="50" bestFit="1" customWidth="1"/>
    <col min="12878" max="12878" width="13.77734375" style="50" customWidth="1"/>
    <col min="12879" max="12880" width="8.77734375" style="50"/>
    <col min="12881" max="12881" width="9" style="50" bestFit="1" customWidth="1"/>
    <col min="12882" max="12890" width="8.77734375" style="50"/>
    <col min="12891" max="12891" width="13.109375" style="50" customWidth="1"/>
    <col min="12892" max="12892" width="8.77734375" style="50"/>
    <col min="12893" max="12893" width="9.88671875" style="50" customWidth="1"/>
    <col min="12894" max="12897" width="8.77734375" style="50"/>
    <col min="12898" max="12898" width="8.5546875" style="50" customWidth="1"/>
    <col min="12899" max="12899" width="30.33203125" style="50" customWidth="1"/>
    <col min="12900" max="12900" width="9" style="50" bestFit="1" customWidth="1"/>
    <col min="12901" max="12901" width="8.77734375" style="50"/>
    <col min="12902" max="12902" width="5.88671875" style="50" customWidth="1"/>
    <col min="12903" max="12903" width="6.88671875" style="50" customWidth="1"/>
    <col min="12904" max="12904" width="23.88671875" style="50" customWidth="1"/>
    <col min="12905" max="12911" width="8.77734375" style="50"/>
    <col min="12912" max="12912" width="9" style="50" bestFit="1" customWidth="1"/>
    <col min="12913" max="12914" width="8.77734375" style="50"/>
    <col min="12915" max="12915" width="32.88671875" style="50" customWidth="1"/>
    <col min="12916" max="12916" width="16.6640625" style="50" customWidth="1"/>
    <col min="12917" max="12917" width="10.21875" style="50" customWidth="1"/>
    <col min="12918" max="12918" width="12.44140625" style="50" customWidth="1"/>
    <col min="12919" max="12919" width="10" style="50" bestFit="1" customWidth="1"/>
    <col min="12920" max="12920" width="8.77734375" style="50"/>
    <col min="12921" max="12921" width="9" style="50" bestFit="1" customWidth="1"/>
    <col min="12922" max="12923" width="8.77734375" style="50"/>
    <col min="12924" max="12924" width="11.6640625" style="50" customWidth="1"/>
    <col min="12925" max="12925" width="8.77734375" style="50"/>
    <col min="12926" max="12926" width="28.77734375" style="50" customWidth="1"/>
    <col min="12927" max="12927" width="12.33203125" style="50" customWidth="1"/>
    <col min="12928" max="12928" width="11.21875" style="50" customWidth="1"/>
    <col min="12929" max="13056" width="8.77734375" style="50"/>
    <col min="13057" max="13057" width="5.6640625" style="50" customWidth="1"/>
    <col min="13058" max="13058" width="26.5546875" style="50" customWidth="1"/>
    <col min="13059" max="13059" width="10.5546875" style="50" customWidth="1"/>
    <col min="13060" max="13060" width="8.88671875" style="50" customWidth="1"/>
    <col min="13061" max="13061" width="8" style="50" customWidth="1"/>
    <col min="13062" max="13062" width="10.88671875" style="50" customWidth="1"/>
    <col min="13063" max="13063" width="11.77734375" style="50" customWidth="1"/>
    <col min="13064" max="13064" width="10.21875" style="50" customWidth="1"/>
    <col min="13065" max="13065" width="12" style="50" customWidth="1"/>
    <col min="13066" max="13066" width="10.21875" style="50" customWidth="1"/>
    <col min="13067" max="13067" width="12" style="50" customWidth="1"/>
    <col min="13068" max="13068" width="12.88671875" style="50" customWidth="1"/>
    <col min="13069" max="13069" width="12.5546875" style="50" customWidth="1"/>
    <col min="13070" max="13070" width="8.21875" style="50" customWidth="1"/>
    <col min="13071" max="13071" width="9.88671875" style="50" customWidth="1"/>
    <col min="13072" max="13072" width="11.33203125" style="50" customWidth="1"/>
    <col min="13073" max="13073" width="11.5546875" style="50" customWidth="1"/>
    <col min="13074" max="13074" width="10.44140625" style="50" customWidth="1"/>
    <col min="13075" max="13075" width="11.6640625" style="50" customWidth="1"/>
    <col min="13076" max="13076" width="11.77734375" style="50" customWidth="1"/>
    <col min="13077" max="13077" width="12.109375" style="50" customWidth="1"/>
    <col min="13078" max="13078" width="11" style="50" customWidth="1"/>
    <col min="13079" max="13079" width="10.88671875" style="50" customWidth="1"/>
    <col min="13080" max="13080" width="10.5546875" style="50" customWidth="1"/>
    <col min="13081" max="13081" width="9.88671875" style="50" customWidth="1"/>
    <col min="13082" max="13082" width="10.77734375" style="50" customWidth="1"/>
    <col min="13083" max="13083" width="9.77734375" style="50" customWidth="1"/>
    <col min="13084" max="13084" width="11.21875" style="50" customWidth="1"/>
    <col min="13085" max="13085" width="10.33203125" style="50" customWidth="1"/>
    <col min="13086" max="13086" width="11.88671875" style="50" customWidth="1"/>
    <col min="13087" max="13087" width="8.77734375" style="50"/>
    <col min="13088" max="13088" width="13.44140625" style="50" customWidth="1"/>
    <col min="13089" max="13089" width="10.88671875" style="50" customWidth="1"/>
    <col min="13090" max="13090" width="11.44140625" style="50" customWidth="1"/>
    <col min="13091" max="13091" width="11.77734375" style="50" customWidth="1"/>
    <col min="13092" max="13092" width="11.109375" style="50" customWidth="1"/>
    <col min="13093" max="13093" width="10.88671875" style="50" customWidth="1"/>
    <col min="13094" max="13098" width="8.77734375" style="50"/>
    <col min="13099" max="13099" width="10.21875" style="50" customWidth="1"/>
    <col min="13100" max="13100" width="11.5546875" style="50" customWidth="1"/>
    <col min="13101" max="13101" width="12.109375" style="50" customWidth="1"/>
    <col min="13102" max="13102" width="13.21875" style="50" customWidth="1"/>
    <col min="13103" max="13103" width="14.109375" style="50" customWidth="1"/>
    <col min="13104" max="13104" width="11.77734375" style="50" customWidth="1"/>
    <col min="13105" max="13109" width="8.77734375" style="50"/>
    <col min="13110" max="13110" width="28.77734375" style="50" customWidth="1"/>
    <col min="13111" max="13111" width="11.77734375" style="50" customWidth="1"/>
    <col min="13112" max="13112" width="10" style="50" customWidth="1"/>
    <col min="13113" max="13113" width="10.44140625" style="50" customWidth="1"/>
    <col min="13114" max="13115" width="8.77734375" style="50"/>
    <col min="13116" max="13116" width="9.33203125" style="50" customWidth="1"/>
    <col min="13117" max="13117" width="18.44140625" style="50" customWidth="1"/>
    <col min="13118" max="13118" width="11" style="50" customWidth="1"/>
    <col min="13119" max="13119" width="9.5546875" style="50" customWidth="1"/>
    <col min="13120" max="13120" width="10.6640625" style="50" customWidth="1"/>
    <col min="13121" max="13121" width="9.88671875" style="50" customWidth="1"/>
    <col min="13122" max="13122" width="11.44140625" style="50" customWidth="1"/>
    <col min="13123" max="13123" width="9.88671875" style="50" customWidth="1"/>
    <col min="13124" max="13124" width="10" style="50" customWidth="1"/>
    <col min="13125" max="13125" width="6.77734375" style="50" customWidth="1"/>
    <col min="13126" max="13126" width="12.5546875" style="50" customWidth="1"/>
    <col min="13127" max="13127" width="9.5546875" style="50" customWidth="1"/>
    <col min="13128" max="13128" width="10.33203125" style="50" customWidth="1"/>
    <col min="13129" max="13129" width="7.77734375" style="50" customWidth="1"/>
    <col min="13130" max="13130" width="7.21875" style="50" customWidth="1"/>
    <col min="13131" max="13131" width="17.6640625" style="50" customWidth="1"/>
    <col min="13132" max="13132" width="8.77734375" style="50" customWidth="1"/>
    <col min="13133" max="13133" width="13.109375" style="50" bestFit="1" customWidth="1"/>
    <col min="13134" max="13134" width="13.77734375" style="50" customWidth="1"/>
    <col min="13135" max="13136" width="8.77734375" style="50"/>
    <col min="13137" max="13137" width="9" style="50" bestFit="1" customWidth="1"/>
    <col min="13138" max="13146" width="8.77734375" style="50"/>
    <col min="13147" max="13147" width="13.109375" style="50" customWidth="1"/>
    <col min="13148" max="13148" width="8.77734375" style="50"/>
    <col min="13149" max="13149" width="9.88671875" style="50" customWidth="1"/>
    <col min="13150" max="13153" width="8.77734375" style="50"/>
    <col min="13154" max="13154" width="8.5546875" style="50" customWidth="1"/>
    <col min="13155" max="13155" width="30.33203125" style="50" customWidth="1"/>
    <col min="13156" max="13156" width="9" style="50" bestFit="1" customWidth="1"/>
    <col min="13157" max="13157" width="8.77734375" style="50"/>
    <col min="13158" max="13158" width="5.88671875" style="50" customWidth="1"/>
    <col min="13159" max="13159" width="6.88671875" style="50" customWidth="1"/>
    <col min="13160" max="13160" width="23.88671875" style="50" customWidth="1"/>
    <col min="13161" max="13167" width="8.77734375" style="50"/>
    <col min="13168" max="13168" width="9" style="50" bestFit="1" customWidth="1"/>
    <col min="13169" max="13170" width="8.77734375" style="50"/>
    <col min="13171" max="13171" width="32.88671875" style="50" customWidth="1"/>
    <col min="13172" max="13172" width="16.6640625" style="50" customWidth="1"/>
    <col min="13173" max="13173" width="10.21875" style="50" customWidth="1"/>
    <col min="13174" max="13174" width="12.44140625" style="50" customWidth="1"/>
    <col min="13175" max="13175" width="10" style="50" bestFit="1" customWidth="1"/>
    <col min="13176" max="13176" width="8.77734375" style="50"/>
    <col min="13177" max="13177" width="9" style="50" bestFit="1" customWidth="1"/>
    <col min="13178" max="13179" width="8.77734375" style="50"/>
    <col min="13180" max="13180" width="11.6640625" style="50" customWidth="1"/>
    <col min="13181" max="13181" width="8.77734375" style="50"/>
    <col min="13182" max="13182" width="28.77734375" style="50" customWidth="1"/>
    <col min="13183" max="13183" width="12.33203125" style="50" customWidth="1"/>
    <col min="13184" max="13184" width="11.21875" style="50" customWidth="1"/>
    <col min="13185" max="13312" width="8.77734375" style="50"/>
    <col min="13313" max="13313" width="5.6640625" style="50" customWidth="1"/>
    <col min="13314" max="13314" width="26.5546875" style="50" customWidth="1"/>
    <col min="13315" max="13315" width="10.5546875" style="50" customWidth="1"/>
    <col min="13316" max="13316" width="8.88671875" style="50" customWidth="1"/>
    <col min="13317" max="13317" width="8" style="50" customWidth="1"/>
    <col min="13318" max="13318" width="10.88671875" style="50" customWidth="1"/>
    <col min="13319" max="13319" width="11.77734375" style="50" customWidth="1"/>
    <col min="13320" max="13320" width="10.21875" style="50" customWidth="1"/>
    <col min="13321" max="13321" width="12" style="50" customWidth="1"/>
    <col min="13322" max="13322" width="10.21875" style="50" customWidth="1"/>
    <col min="13323" max="13323" width="12" style="50" customWidth="1"/>
    <col min="13324" max="13324" width="12.88671875" style="50" customWidth="1"/>
    <col min="13325" max="13325" width="12.5546875" style="50" customWidth="1"/>
    <col min="13326" max="13326" width="8.21875" style="50" customWidth="1"/>
    <col min="13327" max="13327" width="9.88671875" style="50" customWidth="1"/>
    <col min="13328" max="13328" width="11.33203125" style="50" customWidth="1"/>
    <col min="13329" max="13329" width="11.5546875" style="50" customWidth="1"/>
    <col min="13330" max="13330" width="10.44140625" style="50" customWidth="1"/>
    <col min="13331" max="13331" width="11.6640625" style="50" customWidth="1"/>
    <col min="13332" max="13332" width="11.77734375" style="50" customWidth="1"/>
    <col min="13333" max="13333" width="12.109375" style="50" customWidth="1"/>
    <col min="13334" max="13334" width="11" style="50" customWidth="1"/>
    <col min="13335" max="13335" width="10.88671875" style="50" customWidth="1"/>
    <col min="13336" max="13336" width="10.5546875" style="50" customWidth="1"/>
    <col min="13337" max="13337" width="9.88671875" style="50" customWidth="1"/>
    <col min="13338" max="13338" width="10.77734375" style="50" customWidth="1"/>
    <col min="13339" max="13339" width="9.77734375" style="50" customWidth="1"/>
    <col min="13340" max="13340" width="11.21875" style="50" customWidth="1"/>
    <col min="13341" max="13341" width="10.33203125" style="50" customWidth="1"/>
    <col min="13342" max="13342" width="11.88671875" style="50" customWidth="1"/>
    <col min="13343" max="13343" width="8.77734375" style="50"/>
    <col min="13344" max="13344" width="13.44140625" style="50" customWidth="1"/>
    <col min="13345" max="13345" width="10.88671875" style="50" customWidth="1"/>
    <col min="13346" max="13346" width="11.44140625" style="50" customWidth="1"/>
    <col min="13347" max="13347" width="11.77734375" style="50" customWidth="1"/>
    <col min="13348" max="13348" width="11.109375" style="50" customWidth="1"/>
    <col min="13349" max="13349" width="10.88671875" style="50" customWidth="1"/>
    <col min="13350" max="13354" width="8.77734375" style="50"/>
    <col min="13355" max="13355" width="10.21875" style="50" customWidth="1"/>
    <col min="13356" max="13356" width="11.5546875" style="50" customWidth="1"/>
    <col min="13357" max="13357" width="12.109375" style="50" customWidth="1"/>
    <col min="13358" max="13358" width="13.21875" style="50" customWidth="1"/>
    <col min="13359" max="13359" width="14.109375" style="50" customWidth="1"/>
    <col min="13360" max="13360" width="11.77734375" style="50" customWidth="1"/>
    <col min="13361" max="13365" width="8.77734375" style="50"/>
    <col min="13366" max="13366" width="28.77734375" style="50" customWidth="1"/>
    <col min="13367" max="13367" width="11.77734375" style="50" customWidth="1"/>
    <col min="13368" max="13368" width="10" style="50" customWidth="1"/>
    <col min="13369" max="13369" width="10.44140625" style="50" customWidth="1"/>
    <col min="13370" max="13371" width="8.77734375" style="50"/>
    <col min="13372" max="13372" width="9.33203125" style="50" customWidth="1"/>
    <col min="13373" max="13373" width="18.44140625" style="50" customWidth="1"/>
    <col min="13374" max="13374" width="11" style="50" customWidth="1"/>
    <col min="13375" max="13375" width="9.5546875" style="50" customWidth="1"/>
    <col min="13376" max="13376" width="10.6640625" style="50" customWidth="1"/>
    <col min="13377" max="13377" width="9.88671875" style="50" customWidth="1"/>
    <col min="13378" max="13378" width="11.44140625" style="50" customWidth="1"/>
    <col min="13379" max="13379" width="9.88671875" style="50" customWidth="1"/>
    <col min="13380" max="13380" width="10" style="50" customWidth="1"/>
    <col min="13381" max="13381" width="6.77734375" style="50" customWidth="1"/>
    <col min="13382" max="13382" width="12.5546875" style="50" customWidth="1"/>
    <col min="13383" max="13383" width="9.5546875" style="50" customWidth="1"/>
    <col min="13384" max="13384" width="10.33203125" style="50" customWidth="1"/>
    <col min="13385" max="13385" width="7.77734375" style="50" customWidth="1"/>
    <col min="13386" max="13386" width="7.21875" style="50" customWidth="1"/>
    <col min="13387" max="13387" width="17.6640625" style="50" customWidth="1"/>
    <col min="13388" max="13388" width="8.77734375" style="50" customWidth="1"/>
    <col min="13389" max="13389" width="13.109375" style="50" bestFit="1" customWidth="1"/>
    <col min="13390" max="13390" width="13.77734375" style="50" customWidth="1"/>
    <col min="13391" max="13392" width="8.77734375" style="50"/>
    <col min="13393" max="13393" width="9" style="50" bestFit="1" customWidth="1"/>
    <col min="13394" max="13402" width="8.77734375" style="50"/>
    <col min="13403" max="13403" width="13.109375" style="50" customWidth="1"/>
    <col min="13404" max="13404" width="8.77734375" style="50"/>
    <col min="13405" max="13405" width="9.88671875" style="50" customWidth="1"/>
    <col min="13406" max="13409" width="8.77734375" style="50"/>
    <col min="13410" max="13410" width="8.5546875" style="50" customWidth="1"/>
    <col min="13411" max="13411" width="30.33203125" style="50" customWidth="1"/>
    <col min="13412" max="13412" width="9" style="50" bestFit="1" customWidth="1"/>
    <col min="13413" max="13413" width="8.77734375" style="50"/>
    <col min="13414" max="13414" width="5.88671875" style="50" customWidth="1"/>
    <col min="13415" max="13415" width="6.88671875" style="50" customWidth="1"/>
    <col min="13416" max="13416" width="23.88671875" style="50" customWidth="1"/>
    <col min="13417" max="13423" width="8.77734375" style="50"/>
    <col min="13424" max="13424" width="9" style="50" bestFit="1" customWidth="1"/>
    <col min="13425" max="13426" width="8.77734375" style="50"/>
    <col min="13427" max="13427" width="32.88671875" style="50" customWidth="1"/>
    <col min="13428" max="13428" width="16.6640625" style="50" customWidth="1"/>
    <col min="13429" max="13429" width="10.21875" style="50" customWidth="1"/>
    <col min="13430" max="13430" width="12.44140625" style="50" customWidth="1"/>
    <col min="13431" max="13431" width="10" style="50" bestFit="1" customWidth="1"/>
    <col min="13432" max="13432" width="8.77734375" style="50"/>
    <col min="13433" max="13433" width="9" style="50" bestFit="1" customWidth="1"/>
    <col min="13434" max="13435" width="8.77734375" style="50"/>
    <col min="13436" max="13436" width="11.6640625" style="50" customWidth="1"/>
    <col min="13437" max="13437" width="8.77734375" style="50"/>
    <col min="13438" max="13438" width="28.77734375" style="50" customWidth="1"/>
    <col min="13439" max="13439" width="12.33203125" style="50" customWidth="1"/>
    <col min="13440" max="13440" width="11.21875" style="50" customWidth="1"/>
    <col min="13441" max="13568" width="8.77734375" style="50"/>
    <col min="13569" max="13569" width="5.6640625" style="50" customWidth="1"/>
    <col min="13570" max="13570" width="26.5546875" style="50" customWidth="1"/>
    <col min="13571" max="13571" width="10.5546875" style="50" customWidth="1"/>
    <col min="13572" max="13572" width="8.88671875" style="50" customWidth="1"/>
    <col min="13573" max="13573" width="8" style="50" customWidth="1"/>
    <col min="13574" max="13574" width="10.88671875" style="50" customWidth="1"/>
    <col min="13575" max="13575" width="11.77734375" style="50" customWidth="1"/>
    <col min="13576" max="13576" width="10.21875" style="50" customWidth="1"/>
    <col min="13577" max="13577" width="12" style="50" customWidth="1"/>
    <col min="13578" max="13578" width="10.21875" style="50" customWidth="1"/>
    <col min="13579" max="13579" width="12" style="50" customWidth="1"/>
    <col min="13580" max="13580" width="12.88671875" style="50" customWidth="1"/>
    <col min="13581" max="13581" width="12.5546875" style="50" customWidth="1"/>
    <col min="13582" max="13582" width="8.21875" style="50" customWidth="1"/>
    <col min="13583" max="13583" width="9.88671875" style="50" customWidth="1"/>
    <col min="13584" max="13584" width="11.33203125" style="50" customWidth="1"/>
    <col min="13585" max="13585" width="11.5546875" style="50" customWidth="1"/>
    <col min="13586" max="13586" width="10.44140625" style="50" customWidth="1"/>
    <col min="13587" max="13587" width="11.6640625" style="50" customWidth="1"/>
    <col min="13588" max="13588" width="11.77734375" style="50" customWidth="1"/>
    <col min="13589" max="13589" width="12.109375" style="50" customWidth="1"/>
    <col min="13590" max="13590" width="11" style="50" customWidth="1"/>
    <col min="13591" max="13591" width="10.88671875" style="50" customWidth="1"/>
    <col min="13592" max="13592" width="10.5546875" style="50" customWidth="1"/>
    <col min="13593" max="13593" width="9.88671875" style="50" customWidth="1"/>
    <col min="13594" max="13594" width="10.77734375" style="50" customWidth="1"/>
    <col min="13595" max="13595" width="9.77734375" style="50" customWidth="1"/>
    <col min="13596" max="13596" width="11.21875" style="50" customWidth="1"/>
    <col min="13597" max="13597" width="10.33203125" style="50" customWidth="1"/>
    <col min="13598" max="13598" width="11.88671875" style="50" customWidth="1"/>
    <col min="13599" max="13599" width="8.77734375" style="50"/>
    <col min="13600" max="13600" width="13.44140625" style="50" customWidth="1"/>
    <col min="13601" max="13601" width="10.88671875" style="50" customWidth="1"/>
    <col min="13602" max="13602" width="11.44140625" style="50" customWidth="1"/>
    <col min="13603" max="13603" width="11.77734375" style="50" customWidth="1"/>
    <col min="13604" max="13604" width="11.109375" style="50" customWidth="1"/>
    <col min="13605" max="13605" width="10.88671875" style="50" customWidth="1"/>
    <col min="13606" max="13610" width="8.77734375" style="50"/>
    <col min="13611" max="13611" width="10.21875" style="50" customWidth="1"/>
    <col min="13612" max="13612" width="11.5546875" style="50" customWidth="1"/>
    <col min="13613" max="13613" width="12.109375" style="50" customWidth="1"/>
    <col min="13614" max="13614" width="13.21875" style="50" customWidth="1"/>
    <col min="13615" max="13615" width="14.109375" style="50" customWidth="1"/>
    <col min="13616" max="13616" width="11.77734375" style="50" customWidth="1"/>
    <col min="13617" max="13621" width="8.77734375" style="50"/>
    <col min="13622" max="13622" width="28.77734375" style="50" customWidth="1"/>
    <col min="13623" max="13623" width="11.77734375" style="50" customWidth="1"/>
    <col min="13624" max="13624" width="10" style="50" customWidth="1"/>
    <col min="13625" max="13625" width="10.44140625" style="50" customWidth="1"/>
    <col min="13626" max="13627" width="8.77734375" style="50"/>
    <col min="13628" max="13628" width="9.33203125" style="50" customWidth="1"/>
    <col min="13629" max="13629" width="18.44140625" style="50" customWidth="1"/>
    <col min="13630" max="13630" width="11" style="50" customWidth="1"/>
    <col min="13631" max="13631" width="9.5546875" style="50" customWidth="1"/>
    <col min="13632" max="13632" width="10.6640625" style="50" customWidth="1"/>
    <col min="13633" max="13633" width="9.88671875" style="50" customWidth="1"/>
    <col min="13634" max="13634" width="11.44140625" style="50" customWidth="1"/>
    <col min="13635" max="13635" width="9.88671875" style="50" customWidth="1"/>
    <col min="13636" max="13636" width="10" style="50" customWidth="1"/>
    <col min="13637" max="13637" width="6.77734375" style="50" customWidth="1"/>
    <col min="13638" max="13638" width="12.5546875" style="50" customWidth="1"/>
    <col min="13639" max="13639" width="9.5546875" style="50" customWidth="1"/>
    <col min="13640" max="13640" width="10.33203125" style="50" customWidth="1"/>
    <col min="13641" max="13641" width="7.77734375" style="50" customWidth="1"/>
    <col min="13642" max="13642" width="7.21875" style="50" customWidth="1"/>
    <col min="13643" max="13643" width="17.6640625" style="50" customWidth="1"/>
    <col min="13644" max="13644" width="8.77734375" style="50" customWidth="1"/>
    <col min="13645" max="13645" width="13.109375" style="50" bestFit="1" customWidth="1"/>
    <col min="13646" max="13646" width="13.77734375" style="50" customWidth="1"/>
    <col min="13647" max="13648" width="8.77734375" style="50"/>
    <col min="13649" max="13649" width="9" style="50" bestFit="1" customWidth="1"/>
    <col min="13650" max="13658" width="8.77734375" style="50"/>
    <col min="13659" max="13659" width="13.109375" style="50" customWidth="1"/>
    <col min="13660" max="13660" width="8.77734375" style="50"/>
    <col min="13661" max="13661" width="9.88671875" style="50" customWidth="1"/>
    <col min="13662" max="13665" width="8.77734375" style="50"/>
    <col min="13666" max="13666" width="8.5546875" style="50" customWidth="1"/>
    <col min="13667" max="13667" width="30.33203125" style="50" customWidth="1"/>
    <col min="13668" max="13668" width="9" style="50" bestFit="1" customWidth="1"/>
    <col min="13669" max="13669" width="8.77734375" style="50"/>
    <col min="13670" max="13670" width="5.88671875" style="50" customWidth="1"/>
    <col min="13671" max="13671" width="6.88671875" style="50" customWidth="1"/>
    <col min="13672" max="13672" width="23.88671875" style="50" customWidth="1"/>
    <col min="13673" max="13679" width="8.77734375" style="50"/>
    <col min="13680" max="13680" width="9" style="50" bestFit="1" customWidth="1"/>
    <col min="13681" max="13682" width="8.77734375" style="50"/>
    <col min="13683" max="13683" width="32.88671875" style="50" customWidth="1"/>
    <col min="13684" max="13684" width="16.6640625" style="50" customWidth="1"/>
    <col min="13685" max="13685" width="10.21875" style="50" customWidth="1"/>
    <col min="13686" max="13686" width="12.44140625" style="50" customWidth="1"/>
    <col min="13687" max="13687" width="10" style="50" bestFit="1" customWidth="1"/>
    <col min="13688" max="13688" width="8.77734375" style="50"/>
    <col min="13689" max="13689" width="9" style="50" bestFit="1" customWidth="1"/>
    <col min="13690" max="13691" width="8.77734375" style="50"/>
    <col min="13692" max="13692" width="11.6640625" style="50" customWidth="1"/>
    <col min="13693" max="13693" width="8.77734375" style="50"/>
    <col min="13694" max="13694" width="28.77734375" style="50" customWidth="1"/>
    <col min="13695" max="13695" width="12.33203125" style="50" customWidth="1"/>
    <col min="13696" max="13696" width="11.21875" style="50" customWidth="1"/>
    <col min="13697" max="13824" width="8.77734375" style="50"/>
    <col min="13825" max="13825" width="5.6640625" style="50" customWidth="1"/>
    <col min="13826" max="13826" width="26.5546875" style="50" customWidth="1"/>
    <col min="13827" max="13827" width="10.5546875" style="50" customWidth="1"/>
    <col min="13828" max="13828" width="8.88671875" style="50" customWidth="1"/>
    <col min="13829" max="13829" width="8" style="50" customWidth="1"/>
    <col min="13830" max="13830" width="10.88671875" style="50" customWidth="1"/>
    <col min="13831" max="13831" width="11.77734375" style="50" customWidth="1"/>
    <col min="13832" max="13832" width="10.21875" style="50" customWidth="1"/>
    <col min="13833" max="13833" width="12" style="50" customWidth="1"/>
    <col min="13834" max="13834" width="10.21875" style="50" customWidth="1"/>
    <col min="13835" max="13835" width="12" style="50" customWidth="1"/>
    <col min="13836" max="13836" width="12.88671875" style="50" customWidth="1"/>
    <col min="13837" max="13837" width="12.5546875" style="50" customWidth="1"/>
    <col min="13838" max="13838" width="8.21875" style="50" customWidth="1"/>
    <col min="13839" max="13839" width="9.88671875" style="50" customWidth="1"/>
    <col min="13840" max="13840" width="11.33203125" style="50" customWidth="1"/>
    <col min="13841" max="13841" width="11.5546875" style="50" customWidth="1"/>
    <col min="13842" max="13842" width="10.44140625" style="50" customWidth="1"/>
    <col min="13843" max="13843" width="11.6640625" style="50" customWidth="1"/>
    <col min="13844" max="13844" width="11.77734375" style="50" customWidth="1"/>
    <col min="13845" max="13845" width="12.109375" style="50" customWidth="1"/>
    <col min="13846" max="13846" width="11" style="50" customWidth="1"/>
    <col min="13847" max="13847" width="10.88671875" style="50" customWidth="1"/>
    <col min="13848" max="13848" width="10.5546875" style="50" customWidth="1"/>
    <col min="13849" max="13849" width="9.88671875" style="50" customWidth="1"/>
    <col min="13850" max="13850" width="10.77734375" style="50" customWidth="1"/>
    <col min="13851" max="13851" width="9.77734375" style="50" customWidth="1"/>
    <col min="13852" max="13852" width="11.21875" style="50" customWidth="1"/>
    <col min="13853" max="13853" width="10.33203125" style="50" customWidth="1"/>
    <col min="13854" max="13854" width="11.88671875" style="50" customWidth="1"/>
    <col min="13855" max="13855" width="8.77734375" style="50"/>
    <col min="13856" max="13856" width="13.44140625" style="50" customWidth="1"/>
    <col min="13857" max="13857" width="10.88671875" style="50" customWidth="1"/>
    <col min="13858" max="13858" width="11.44140625" style="50" customWidth="1"/>
    <col min="13859" max="13859" width="11.77734375" style="50" customWidth="1"/>
    <col min="13860" max="13860" width="11.109375" style="50" customWidth="1"/>
    <col min="13861" max="13861" width="10.88671875" style="50" customWidth="1"/>
    <col min="13862" max="13866" width="8.77734375" style="50"/>
    <col min="13867" max="13867" width="10.21875" style="50" customWidth="1"/>
    <col min="13868" max="13868" width="11.5546875" style="50" customWidth="1"/>
    <col min="13869" max="13869" width="12.109375" style="50" customWidth="1"/>
    <col min="13870" max="13870" width="13.21875" style="50" customWidth="1"/>
    <col min="13871" max="13871" width="14.109375" style="50" customWidth="1"/>
    <col min="13872" max="13872" width="11.77734375" style="50" customWidth="1"/>
    <col min="13873" max="13877" width="8.77734375" style="50"/>
    <col min="13878" max="13878" width="28.77734375" style="50" customWidth="1"/>
    <col min="13879" max="13879" width="11.77734375" style="50" customWidth="1"/>
    <col min="13880" max="13880" width="10" style="50" customWidth="1"/>
    <col min="13881" max="13881" width="10.44140625" style="50" customWidth="1"/>
    <col min="13882" max="13883" width="8.77734375" style="50"/>
    <col min="13884" max="13884" width="9.33203125" style="50" customWidth="1"/>
    <col min="13885" max="13885" width="18.44140625" style="50" customWidth="1"/>
    <col min="13886" max="13886" width="11" style="50" customWidth="1"/>
    <col min="13887" max="13887" width="9.5546875" style="50" customWidth="1"/>
    <col min="13888" max="13888" width="10.6640625" style="50" customWidth="1"/>
    <col min="13889" max="13889" width="9.88671875" style="50" customWidth="1"/>
    <col min="13890" max="13890" width="11.44140625" style="50" customWidth="1"/>
    <col min="13891" max="13891" width="9.88671875" style="50" customWidth="1"/>
    <col min="13892" max="13892" width="10" style="50" customWidth="1"/>
    <col min="13893" max="13893" width="6.77734375" style="50" customWidth="1"/>
    <col min="13894" max="13894" width="12.5546875" style="50" customWidth="1"/>
    <col min="13895" max="13895" width="9.5546875" style="50" customWidth="1"/>
    <col min="13896" max="13896" width="10.33203125" style="50" customWidth="1"/>
    <col min="13897" max="13897" width="7.77734375" style="50" customWidth="1"/>
    <col min="13898" max="13898" width="7.21875" style="50" customWidth="1"/>
    <col min="13899" max="13899" width="17.6640625" style="50" customWidth="1"/>
    <col min="13900" max="13900" width="8.77734375" style="50" customWidth="1"/>
    <col min="13901" max="13901" width="13.109375" style="50" bestFit="1" customWidth="1"/>
    <col min="13902" max="13902" width="13.77734375" style="50" customWidth="1"/>
    <col min="13903" max="13904" width="8.77734375" style="50"/>
    <col min="13905" max="13905" width="9" style="50" bestFit="1" customWidth="1"/>
    <col min="13906" max="13914" width="8.77734375" style="50"/>
    <col min="13915" max="13915" width="13.109375" style="50" customWidth="1"/>
    <col min="13916" max="13916" width="8.77734375" style="50"/>
    <col min="13917" max="13917" width="9.88671875" style="50" customWidth="1"/>
    <col min="13918" max="13921" width="8.77734375" style="50"/>
    <col min="13922" max="13922" width="8.5546875" style="50" customWidth="1"/>
    <col min="13923" max="13923" width="30.33203125" style="50" customWidth="1"/>
    <col min="13924" max="13924" width="9" style="50" bestFit="1" customWidth="1"/>
    <col min="13925" max="13925" width="8.77734375" style="50"/>
    <col min="13926" max="13926" width="5.88671875" style="50" customWidth="1"/>
    <col min="13927" max="13927" width="6.88671875" style="50" customWidth="1"/>
    <col min="13928" max="13928" width="23.88671875" style="50" customWidth="1"/>
    <col min="13929" max="13935" width="8.77734375" style="50"/>
    <col min="13936" max="13936" width="9" style="50" bestFit="1" customWidth="1"/>
    <col min="13937" max="13938" width="8.77734375" style="50"/>
    <col min="13939" max="13939" width="32.88671875" style="50" customWidth="1"/>
    <col min="13940" max="13940" width="16.6640625" style="50" customWidth="1"/>
    <col min="13941" max="13941" width="10.21875" style="50" customWidth="1"/>
    <col min="13942" max="13942" width="12.44140625" style="50" customWidth="1"/>
    <col min="13943" max="13943" width="10" style="50" bestFit="1" customWidth="1"/>
    <col min="13944" max="13944" width="8.77734375" style="50"/>
    <col min="13945" max="13945" width="9" style="50" bestFit="1" customWidth="1"/>
    <col min="13946" max="13947" width="8.77734375" style="50"/>
    <col min="13948" max="13948" width="11.6640625" style="50" customWidth="1"/>
    <col min="13949" max="13949" width="8.77734375" style="50"/>
    <col min="13950" max="13950" width="28.77734375" style="50" customWidth="1"/>
    <col min="13951" max="13951" width="12.33203125" style="50" customWidth="1"/>
    <col min="13952" max="13952" width="11.21875" style="50" customWidth="1"/>
    <col min="13953" max="14080" width="8.77734375" style="50"/>
    <col min="14081" max="14081" width="5.6640625" style="50" customWidth="1"/>
    <col min="14082" max="14082" width="26.5546875" style="50" customWidth="1"/>
    <col min="14083" max="14083" width="10.5546875" style="50" customWidth="1"/>
    <col min="14084" max="14084" width="8.88671875" style="50" customWidth="1"/>
    <col min="14085" max="14085" width="8" style="50" customWidth="1"/>
    <col min="14086" max="14086" width="10.88671875" style="50" customWidth="1"/>
    <col min="14087" max="14087" width="11.77734375" style="50" customWidth="1"/>
    <col min="14088" max="14088" width="10.21875" style="50" customWidth="1"/>
    <col min="14089" max="14089" width="12" style="50" customWidth="1"/>
    <col min="14090" max="14090" width="10.21875" style="50" customWidth="1"/>
    <col min="14091" max="14091" width="12" style="50" customWidth="1"/>
    <col min="14092" max="14092" width="12.88671875" style="50" customWidth="1"/>
    <col min="14093" max="14093" width="12.5546875" style="50" customWidth="1"/>
    <col min="14094" max="14094" width="8.21875" style="50" customWidth="1"/>
    <col min="14095" max="14095" width="9.88671875" style="50" customWidth="1"/>
    <col min="14096" max="14096" width="11.33203125" style="50" customWidth="1"/>
    <col min="14097" max="14097" width="11.5546875" style="50" customWidth="1"/>
    <col min="14098" max="14098" width="10.44140625" style="50" customWidth="1"/>
    <col min="14099" max="14099" width="11.6640625" style="50" customWidth="1"/>
    <col min="14100" max="14100" width="11.77734375" style="50" customWidth="1"/>
    <col min="14101" max="14101" width="12.109375" style="50" customWidth="1"/>
    <col min="14102" max="14102" width="11" style="50" customWidth="1"/>
    <col min="14103" max="14103" width="10.88671875" style="50" customWidth="1"/>
    <col min="14104" max="14104" width="10.5546875" style="50" customWidth="1"/>
    <col min="14105" max="14105" width="9.88671875" style="50" customWidth="1"/>
    <col min="14106" max="14106" width="10.77734375" style="50" customWidth="1"/>
    <col min="14107" max="14107" width="9.77734375" style="50" customWidth="1"/>
    <col min="14108" max="14108" width="11.21875" style="50" customWidth="1"/>
    <col min="14109" max="14109" width="10.33203125" style="50" customWidth="1"/>
    <col min="14110" max="14110" width="11.88671875" style="50" customWidth="1"/>
    <col min="14111" max="14111" width="8.77734375" style="50"/>
    <col min="14112" max="14112" width="13.44140625" style="50" customWidth="1"/>
    <col min="14113" max="14113" width="10.88671875" style="50" customWidth="1"/>
    <col min="14114" max="14114" width="11.44140625" style="50" customWidth="1"/>
    <col min="14115" max="14115" width="11.77734375" style="50" customWidth="1"/>
    <col min="14116" max="14116" width="11.109375" style="50" customWidth="1"/>
    <col min="14117" max="14117" width="10.88671875" style="50" customWidth="1"/>
    <col min="14118" max="14122" width="8.77734375" style="50"/>
    <col min="14123" max="14123" width="10.21875" style="50" customWidth="1"/>
    <col min="14124" max="14124" width="11.5546875" style="50" customWidth="1"/>
    <col min="14125" max="14125" width="12.109375" style="50" customWidth="1"/>
    <col min="14126" max="14126" width="13.21875" style="50" customWidth="1"/>
    <col min="14127" max="14127" width="14.109375" style="50" customWidth="1"/>
    <col min="14128" max="14128" width="11.77734375" style="50" customWidth="1"/>
    <col min="14129" max="14133" width="8.77734375" style="50"/>
    <col min="14134" max="14134" width="28.77734375" style="50" customWidth="1"/>
    <col min="14135" max="14135" width="11.77734375" style="50" customWidth="1"/>
    <col min="14136" max="14136" width="10" style="50" customWidth="1"/>
    <col min="14137" max="14137" width="10.44140625" style="50" customWidth="1"/>
    <col min="14138" max="14139" width="8.77734375" style="50"/>
    <col min="14140" max="14140" width="9.33203125" style="50" customWidth="1"/>
    <col min="14141" max="14141" width="18.44140625" style="50" customWidth="1"/>
    <col min="14142" max="14142" width="11" style="50" customWidth="1"/>
    <col min="14143" max="14143" width="9.5546875" style="50" customWidth="1"/>
    <col min="14144" max="14144" width="10.6640625" style="50" customWidth="1"/>
    <col min="14145" max="14145" width="9.88671875" style="50" customWidth="1"/>
    <col min="14146" max="14146" width="11.44140625" style="50" customWidth="1"/>
    <col min="14147" max="14147" width="9.88671875" style="50" customWidth="1"/>
    <col min="14148" max="14148" width="10" style="50" customWidth="1"/>
    <col min="14149" max="14149" width="6.77734375" style="50" customWidth="1"/>
    <col min="14150" max="14150" width="12.5546875" style="50" customWidth="1"/>
    <col min="14151" max="14151" width="9.5546875" style="50" customWidth="1"/>
    <col min="14152" max="14152" width="10.33203125" style="50" customWidth="1"/>
    <col min="14153" max="14153" width="7.77734375" style="50" customWidth="1"/>
    <col min="14154" max="14154" width="7.21875" style="50" customWidth="1"/>
    <col min="14155" max="14155" width="17.6640625" style="50" customWidth="1"/>
    <col min="14156" max="14156" width="8.77734375" style="50" customWidth="1"/>
    <col min="14157" max="14157" width="13.109375" style="50" bestFit="1" customWidth="1"/>
    <col min="14158" max="14158" width="13.77734375" style="50" customWidth="1"/>
    <col min="14159" max="14160" width="8.77734375" style="50"/>
    <col min="14161" max="14161" width="9" style="50" bestFit="1" customWidth="1"/>
    <col min="14162" max="14170" width="8.77734375" style="50"/>
    <col min="14171" max="14171" width="13.109375" style="50" customWidth="1"/>
    <col min="14172" max="14172" width="8.77734375" style="50"/>
    <col min="14173" max="14173" width="9.88671875" style="50" customWidth="1"/>
    <col min="14174" max="14177" width="8.77734375" style="50"/>
    <col min="14178" max="14178" width="8.5546875" style="50" customWidth="1"/>
    <col min="14179" max="14179" width="30.33203125" style="50" customWidth="1"/>
    <col min="14180" max="14180" width="9" style="50" bestFit="1" customWidth="1"/>
    <col min="14181" max="14181" width="8.77734375" style="50"/>
    <col min="14182" max="14182" width="5.88671875" style="50" customWidth="1"/>
    <col min="14183" max="14183" width="6.88671875" style="50" customWidth="1"/>
    <col min="14184" max="14184" width="23.88671875" style="50" customWidth="1"/>
    <col min="14185" max="14191" width="8.77734375" style="50"/>
    <col min="14192" max="14192" width="9" style="50" bestFit="1" customWidth="1"/>
    <col min="14193" max="14194" width="8.77734375" style="50"/>
    <col min="14195" max="14195" width="32.88671875" style="50" customWidth="1"/>
    <col min="14196" max="14196" width="16.6640625" style="50" customWidth="1"/>
    <col min="14197" max="14197" width="10.21875" style="50" customWidth="1"/>
    <col min="14198" max="14198" width="12.44140625" style="50" customWidth="1"/>
    <col min="14199" max="14199" width="10" style="50" bestFit="1" customWidth="1"/>
    <col min="14200" max="14200" width="8.77734375" style="50"/>
    <col min="14201" max="14201" width="9" style="50" bestFit="1" customWidth="1"/>
    <col min="14202" max="14203" width="8.77734375" style="50"/>
    <col min="14204" max="14204" width="11.6640625" style="50" customWidth="1"/>
    <col min="14205" max="14205" width="8.77734375" style="50"/>
    <col min="14206" max="14206" width="28.77734375" style="50" customWidth="1"/>
    <col min="14207" max="14207" width="12.33203125" style="50" customWidth="1"/>
    <col min="14208" max="14208" width="11.21875" style="50" customWidth="1"/>
    <col min="14209" max="14336" width="8.77734375" style="50"/>
    <col min="14337" max="14337" width="5.6640625" style="50" customWidth="1"/>
    <col min="14338" max="14338" width="26.5546875" style="50" customWidth="1"/>
    <col min="14339" max="14339" width="10.5546875" style="50" customWidth="1"/>
    <col min="14340" max="14340" width="8.88671875" style="50" customWidth="1"/>
    <col min="14341" max="14341" width="8" style="50" customWidth="1"/>
    <col min="14342" max="14342" width="10.88671875" style="50" customWidth="1"/>
    <col min="14343" max="14343" width="11.77734375" style="50" customWidth="1"/>
    <col min="14344" max="14344" width="10.21875" style="50" customWidth="1"/>
    <col min="14345" max="14345" width="12" style="50" customWidth="1"/>
    <col min="14346" max="14346" width="10.21875" style="50" customWidth="1"/>
    <col min="14347" max="14347" width="12" style="50" customWidth="1"/>
    <col min="14348" max="14348" width="12.88671875" style="50" customWidth="1"/>
    <col min="14349" max="14349" width="12.5546875" style="50" customWidth="1"/>
    <col min="14350" max="14350" width="8.21875" style="50" customWidth="1"/>
    <col min="14351" max="14351" width="9.88671875" style="50" customWidth="1"/>
    <col min="14352" max="14352" width="11.33203125" style="50" customWidth="1"/>
    <col min="14353" max="14353" width="11.5546875" style="50" customWidth="1"/>
    <col min="14354" max="14354" width="10.44140625" style="50" customWidth="1"/>
    <col min="14355" max="14355" width="11.6640625" style="50" customWidth="1"/>
    <col min="14356" max="14356" width="11.77734375" style="50" customWidth="1"/>
    <col min="14357" max="14357" width="12.109375" style="50" customWidth="1"/>
    <col min="14358" max="14358" width="11" style="50" customWidth="1"/>
    <col min="14359" max="14359" width="10.88671875" style="50" customWidth="1"/>
    <col min="14360" max="14360" width="10.5546875" style="50" customWidth="1"/>
    <col min="14361" max="14361" width="9.88671875" style="50" customWidth="1"/>
    <col min="14362" max="14362" width="10.77734375" style="50" customWidth="1"/>
    <col min="14363" max="14363" width="9.77734375" style="50" customWidth="1"/>
    <col min="14364" max="14364" width="11.21875" style="50" customWidth="1"/>
    <col min="14365" max="14365" width="10.33203125" style="50" customWidth="1"/>
    <col min="14366" max="14366" width="11.88671875" style="50" customWidth="1"/>
    <col min="14367" max="14367" width="8.77734375" style="50"/>
    <col min="14368" max="14368" width="13.44140625" style="50" customWidth="1"/>
    <col min="14369" max="14369" width="10.88671875" style="50" customWidth="1"/>
    <col min="14370" max="14370" width="11.44140625" style="50" customWidth="1"/>
    <col min="14371" max="14371" width="11.77734375" style="50" customWidth="1"/>
    <col min="14372" max="14372" width="11.109375" style="50" customWidth="1"/>
    <col min="14373" max="14373" width="10.88671875" style="50" customWidth="1"/>
    <col min="14374" max="14378" width="8.77734375" style="50"/>
    <col min="14379" max="14379" width="10.21875" style="50" customWidth="1"/>
    <col min="14380" max="14380" width="11.5546875" style="50" customWidth="1"/>
    <col min="14381" max="14381" width="12.109375" style="50" customWidth="1"/>
    <col min="14382" max="14382" width="13.21875" style="50" customWidth="1"/>
    <col min="14383" max="14383" width="14.109375" style="50" customWidth="1"/>
    <col min="14384" max="14384" width="11.77734375" style="50" customWidth="1"/>
    <col min="14385" max="14389" width="8.77734375" style="50"/>
    <col min="14390" max="14390" width="28.77734375" style="50" customWidth="1"/>
    <col min="14391" max="14391" width="11.77734375" style="50" customWidth="1"/>
    <col min="14392" max="14392" width="10" style="50" customWidth="1"/>
    <col min="14393" max="14393" width="10.44140625" style="50" customWidth="1"/>
    <col min="14394" max="14395" width="8.77734375" style="50"/>
    <col min="14396" max="14396" width="9.33203125" style="50" customWidth="1"/>
    <col min="14397" max="14397" width="18.44140625" style="50" customWidth="1"/>
    <col min="14398" max="14398" width="11" style="50" customWidth="1"/>
    <col min="14399" max="14399" width="9.5546875" style="50" customWidth="1"/>
    <col min="14400" max="14400" width="10.6640625" style="50" customWidth="1"/>
    <col min="14401" max="14401" width="9.88671875" style="50" customWidth="1"/>
    <col min="14402" max="14402" width="11.44140625" style="50" customWidth="1"/>
    <col min="14403" max="14403" width="9.88671875" style="50" customWidth="1"/>
    <col min="14404" max="14404" width="10" style="50" customWidth="1"/>
    <col min="14405" max="14405" width="6.77734375" style="50" customWidth="1"/>
    <col min="14406" max="14406" width="12.5546875" style="50" customWidth="1"/>
    <col min="14407" max="14407" width="9.5546875" style="50" customWidth="1"/>
    <col min="14408" max="14408" width="10.33203125" style="50" customWidth="1"/>
    <col min="14409" max="14409" width="7.77734375" style="50" customWidth="1"/>
    <col min="14410" max="14410" width="7.21875" style="50" customWidth="1"/>
    <col min="14411" max="14411" width="17.6640625" style="50" customWidth="1"/>
    <col min="14412" max="14412" width="8.77734375" style="50" customWidth="1"/>
    <col min="14413" max="14413" width="13.109375" style="50" bestFit="1" customWidth="1"/>
    <col min="14414" max="14414" width="13.77734375" style="50" customWidth="1"/>
    <col min="14415" max="14416" width="8.77734375" style="50"/>
    <col min="14417" max="14417" width="9" style="50" bestFit="1" customWidth="1"/>
    <col min="14418" max="14426" width="8.77734375" style="50"/>
    <col min="14427" max="14427" width="13.109375" style="50" customWidth="1"/>
    <col min="14428" max="14428" width="8.77734375" style="50"/>
    <col min="14429" max="14429" width="9.88671875" style="50" customWidth="1"/>
    <col min="14430" max="14433" width="8.77734375" style="50"/>
    <col min="14434" max="14434" width="8.5546875" style="50" customWidth="1"/>
    <col min="14435" max="14435" width="30.33203125" style="50" customWidth="1"/>
    <col min="14436" max="14436" width="9" style="50" bestFit="1" customWidth="1"/>
    <col min="14437" max="14437" width="8.77734375" style="50"/>
    <col min="14438" max="14438" width="5.88671875" style="50" customWidth="1"/>
    <col min="14439" max="14439" width="6.88671875" style="50" customWidth="1"/>
    <col min="14440" max="14440" width="23.88671875" style="50" customWidth="1"/>
    <col min="14441" max="14447" width="8.77734375" style="50"/>
    <col min="14448" max="14448" width="9" style="50" bestFit="1" customWidth="1"/>
    <col min="14449" max="14450" width="8.77734375" style="50"/>
    <col min="14451" max="14451" width="32.88671875" style="50" customWidth="1"/>
    <col min="14452" max="14452" width="16.6640625" style="50" customWidth="1"/>
    <col min="14453" max="14453" width="10.21875" style="50" customWidth="1"/>
    <col min="14454" max="14454" width="12.44140625" style="50" customWidth="1"/>
    <col min="14455" max="14455" width="10" style="50" bestFit="1" customWidth="1"/>
    <col min="14456" max="14456" width="8.77734375" style="50"/>
    <col min="14457" max="14457" width="9" style="50" bestFit="1" customWidth="1"/>
    <col min="14458" max="14459" width="8.77734375" style="50"/>
    <col min="14460" max="14460" width="11.6640625" style="50" customWidth="1"/>
    <col min="14461" max="14461" width="8.77734375" style="50"/>
    <col min="14462" max="14462" width="28.77734375" style="50" customWidth="1"/>
    <col min="14463" max="14463" width="12.33203125" style="50" customWidth="1"/>
    <col min="14464" max="14464" width="11.21875" style="50" customWidth="1"/>
    <col min="14465" max="14592" width="8.77734375" style="50"/>
    <col min="14593" max="14593" width="5.6640625" style="50" customWidth="1"/>
    <col min="14594" max="14594" width="26.5546875" style="50" customWidth="1"/>
    <col min="14595" max="14595" width="10.5546875" style="50" customWidth="1"/>
    <col min="14596" max="14596" width="8.88671875" style="50" customWidth="1"/>
    <col min="14597" max="14597" width="8" style="50" customWidth="1"/>
    <col min="14598" max="14598" width="10.88671875" style="50" customWidth="1"/>
    <col min="14599" max="14599" width="11.77734375" style="50" customWidth="1"/>
    <col min="14600" max="14600" width="10.21875" style="50" customWidth="1"/>
    <col min="14601" max="14601" width="12" style="50" customWidth="1"/>
    <col min="14602" max="14602" width="10.21875" style="50" customWidth="1"/>
    <col min="14603" max="14603" width="12" style="50" customWidth="1"/>
    <col min="14604" max="14604" width="12.88671875" style="50" customWidth="1"/>
    <col min="14605" max="14605" width="12.5546875" style="50" customWidth="1"/>
    <col min="14606" max="14606" width="8.21875" style="50" customWidth="1"/>
    <col min="14607" max="14607" width="9.88671875" style="50" customWidth="1"/>
    <col min="14608" max="14608" width="11.33203125" style="50" customWidth="1"/>
    <col min="14609" max="14609" width="11.5546875" style="50" customWidth="1"/>
    <col min="14610" max="14610" width="10.44140625" style="50" customWidth="1"/>
    <col min="14611" max="14611" width="11.6640625" style="50" customWidth="1"/>
    <col min="14612" max="14612" width="11.77734375" style="50" customWidth="1"/>
    <col min="14613" max="14613" width="12.109375" style="50" customWidth="1"/>
    <col min="14614" max="14614" width="11" style="50" customWidth="1"/>
    <col min="14615" max="14615" width="10.88671875" style="50" customWidth="1"/>
    <col min="14616" max="14616" width="10.5546875" style="50" customWidth="1"/>
    <col min="14617" max="14617" width="9.88671875" style="50" customWidth="1"/>
    <col min="14618" max="14618" width="10.77734375" style="50" customWidth="1"/>
    <col min="14619" max="14619" width="9.77734375" style="50" customWidth="1"/>
    <col min="14620" max="14620" width="11.21875" style="50" customWidth="1"/>
    <col min="14621" max="14621" width="10.33203125" style="50" customWidth="1"/>
    <col min="14622" max="14622" width="11.88671875" style="50" customWidth="1"/>
    <col min="14623" max="14623" width="8.77734375" style="50"/>
    <col min="14624" max="14624" width="13.44140625" style="50" customWidth="1"/>
    <col min="14625" max="14625" width="10.88671875" style="50" customWidth="1"/>
    <col min="14626" max="14626" width="11.44140625" style="50" customWidth="1"/>
    <col min="14627" max="14627" width="11.77734375" style="50" customWidth="1"/>
    <col min="14628" max="14628" width="11.109375" style="50" customWidth="1"/>
    <col min="14629" max="14629" width="10.88671875" style="50" customWidth="1"/>
    <col min="14630" max="14634" width="8.77734375" style="50"/>
    <col min="14635" max="14635" width="10.21875" style="50" customWidth="1"/>
    <col min="14636" max="14636" width="11.5546875" style="50" customWidth="1"/>
    <col min="14637" max="14637" width="12.109375" style="50" customWidth="1"/>
    <col min="14638" max="14638" width="13.21875" style="50" customWidth="1"/>
    <col min="14639" max="14639" width="14.109375" style="50" customWidth="1"/>
    <col min="14640" max="14640" width="11.77734375" style="50" customWidth="1"/>
    <col min="14641" max="14645" width="8.77734375" style="50"/>
    <col min="14646" max="14646" width="28.77734375" style="50" customWidth="1"/>
    <col min="14647" max="14647" width="11.77734375" style="50" customWidth="1"/>
    <col min="14648" max="14648" width="10" style="50" customWidth="1"/>
    <col min="14649" max="14649" width="10.44140625" style="50" customWidth="1"/>
    <col min="14650" max="14651" width="8.77734375" style="50"/>
    <col min="14652" max="14652" width="9.33203125" style="50" customWidth="1"/>
    <col min="14653" max="14653" width="18.44140625" style="50" customWidth="1"/>
    <col min="14654" max="14654" width="11" style="50" customWidth="1"/>
    <col min="14655" max="14655" width="9.5546875" style="50" customWidth="1"/>
    <col min="14656" max="14656" width="10.6640625" style="50" customWidth="1"/>
    <col min="14657" max="14657" width="9.88671875" style="50" customWidth="1"/>
    <col min="14658" max="14658" width="11.44140625" style="50" customWidth="1"/>
    <col min="14659" max="14659" width="9.88671875" style="50" customWidth="1"/>
    <col min="14660" max="14660" width="10" style="50" customWidth="1"/>
    <col min="14661" max="14661" width="6.77734375" style="50" customWidth="1"/>
    <col min="14662" max="14662" width="12.5546875" style="50" customWidth="1"/>
    <col min="14663" max="14663" width="9.5546875" style="50" customWidth="1"/>
    <col min="14664" max="14664" width="10.33203125" style="50" customWidth="1"/>
    <col min="14665" max="14665" width="7.77734375" style="50" customWidth="1"/>
    <col min="14666" max="14666" width="7.21875" style="50" customWidth="1"/>
    <col min="14667" max="14667" width="17.6640625" style="50" customWidth="1"/>
    <col min="14668" max="14668" width="8.77734375" style="50" customWidth="1"/>
    <col min="14669" max="14669" width="13.109375" style="50" bestFit="1" customWidth="1"/>
    <col min="14670" max="14670" width="13.77734375" style="50" customWidth="1"/>
    <col min="14671" max="14672" width="8.77734375" style="50"/>
    <col min="14673" max="14673" width="9" style="50" bestFit="1" customWidth="1"/>
    <col min="14674" max="14682" width="8.77734375" style="50"/>
    <col min="14683" max="14683" width="13.109375" style="50" customWidth="1"/>
    <col min="14684" max="14684" width="8.77734375" style="50"/>
    <col min="14685" max="14685" width="9.88671875" style="50" customWidth="1"/>
    <col min="14686" max="14689" width="8.77734375" style="50"/>
    <col min="14690" max="14690" width="8.5546875" style="50" customWidth="1"/>
    <col min="14691" max="14691" width="30.33203125" style="50" customWidth="1"/>
    <col min="14692" max="14692" width="9" style="50" bestFit="1" customWidth="1"/>
    <col min="14693" max="14693" width="8.77734375" style="50"/>
    <col min="14694" max="14694" width="5.88671875" style="50" customWidth="1"/>
    <col min="14695" max="14695" width="6.88671875" style="50" customWidth="1"/>
    <col min="14696" max="14696" width="23.88671875" style="50" customWidth="1"/>
    <col min="14697" max="14703" width="8.77734375" style="50"/>
    <col min="14704" max="14704" width="9" style="50" bestFit="1" customWidth="1"/>
    <col min="14705" max="14706" width="8.77734375" style="50"/>
    <col min="14707" max="14707" width="32.88671875" style="50" customWidth="1"/>
    <col min="14708" max="14708" width="16.6640625" style="50" customWidth="1"/>
    <col min="14709" max="14709" width="10.21875" style="50" customWidth="1"/>
    <col min="14710" max="14710" width="12.44140625" style="50" customWidth="1"/>
    <col min="14711" max="14711" width="10" style="50" bestFit="1" customWidth="1"/>
    <col min="14712" max="14712" width="8.77734375" style="50"/>
    <col min="14713" max="14713" width="9" style="50" bestFit="1" customWidth="1"/>
    <col min="14714" max="14715" width="8.77734375" style="50"/>
    <col min="14716" max="14716" width="11.6640625" style="50" customWidth="1"/>
    <col min="14717" max="14717" width="8.77734375" style="50"/>
    <col min="14718" max="14718" width="28.77734375" style="50" customWidth="1"/>
    <col min="14719" max="14719" width="12.33203125" style="50" customWidth="1"/>
    <col min="14720" max="14720" width="11.21875" style="50" customWidth="1"/>
    <col min="14721" max="14848" width="8.77734375" style="50"/>
    <col min="14849" max="14849" width="5.6640625" style="50" customWidth="1"/>
    <col min="14850" max="14850" width="26.5546875" style="50" customWidth="1"/>
    <col min="14851" max="14851" width="10.5546875" style="50" customWidth="1"/>
    <col min="14852" max="14852" width="8.88671875" style="50" customWidth="1"/>
    <col min="14853" max="14853" width="8" style="50" customWidth="1"/>
    <col min="14854" max="14854" width="10.88671875" style="50" customWidth="1"/>
    <col min="14855" max="14855" width="11.77734375" style="50" customWidth="1"/>
    <col min="14856" max="14856" width="10.21875" style="50" customWidth="1"/>
    <col min="14857" max="14857" width="12" style="50" customWidth="1"/>
    <col min="14858" max="14858" width="10.21875" style="50" customWidth="1"/>
    <col min="14859" max="14859" width="12" style="50" customWidth="1"/>
    <col min="14860" max="14860" width="12.88671875" style="50" customWidth="1"/>
    <col min="14861" max="14861" width="12.5546875" style="50" customWidth="1"/>
    <col min="14862" max="14862" width="8.21875" style="50" customWidth="1"/>
    <col min="14863" max="14863" width="9.88671875" style="50" customWidth="1"/>
    <col min="14864" max="14864" width="11.33203125" style="50" customWidth="1"/>
    <col min="14865" max="14865" width="11.5546875" style="50" customWidth="1"/>
    <col min="14866" max="14866" width="10.44140625" style="50" customWidth="1"/>
    <col min="14867" max="14867" width="11.6640625" style="50" customWidth="1"/>
    <col min="14868" max="14868" width="11.77734375" style="50" customWidth="1"/>
    <col min="14869" max="14869" width="12.109375" style="50" customWidth="1"/>
    <col min="14870" max="14870" width="11" style="50" customWidth="1"/>
    <col min="14871" max="14871" width="10.88671875" style="50" customWidth="1"/>
    <col min="14872" max="14872" width="10.5546875" style="50" customWidth="1"/>
    <col min="14873" max="14873" width="9.88671875" style="50" customWidth="1"/>
    <col min="14874" max="14874" width="10.77734375" style="50" customWidth="1"/>
    <col min="14875" max="14875" width="9.77734375" style="50" customWidth="1"/>
    <col min="14876" max="14876" width="11.21875" style="50" customWidth="1"/>
    <col min="14877" max="14877" width="10.33203125" style="50" customWidth="1"/>
    <col min="14878" max="14878" width="11.88671875" style="50" customWidth="1"/>
    <col min="14879" max="14879" width="8.77734375" style="50"/>
    <col min="14880" max="14880" width="13.44140625" style="50" customWidth="1"/>
    <col min="14881" max="14881" width="10.88671875" style="50" customWidth="1"/>
    <col min="14882" max="14882" width="11.44140625" style="50" customWidth="1"/>
    <col min="14883" max="14883" width="11.77734375" style="50" customWidth="1"/>
    <col min="14884" max="14884" width="11.109375" style="50" customWidth="1"/>
    <col min="14885" max="14885" width="10.88671875" style="50" customWidth="1"/>
    <col min="14886" max="14890" width="8.77734375" style="50"/>
    <col min="14891" max="14891" width="10.21875" style="50" customWidth="1"/>
    <col min="14892" max="14892" width="11.5546875" style="50" customWidth="1"/>
    <col min="14893" max="14893" width="12.109375" style="50" customWidth="1"/>
    <col min="14894" max="14894" width="13.21875" style="50" customWidth="1"/>
    <col min="14895" max="14895" width="14.109375" style="50" customWidth="1"/>
    <col min="14896" max="14896" width="11.77734375" style="50" customWidth="1"/>
    <col min="14897" max="14901" width="8.77734375" style="50"/>
    <col min="14902" max="14902" width="28.77734375" style="50" customWidth="1"/>
    <col min="14903" max="14903" width="11.77734375" style="50" customWidth="1"/>
    <col min="14904" max="14904" width="10" style="50" customWidth="1"/>
    <col min="14905" max="14905" width="10.44140625" style="50" customWidth="1"/>
    <col min="14906" max="14907" width="8.77734375" style="50"/>
    <col min="14908" max="14908" width="9.33203125" style="50" customWidth="1"/>
    <col min="14909" max="14909" width="18.44140625" style="50" customWidth="1"/>
    <col min="14910" max="14910" width="11" style="50" customWidth="1"/>
    <col min="14911" max="14911" width="9.5546875" style="50" customWidth="1"/>
    <col min="14912" max="14912" width="10.6640625" style="50" customWidth="1"/>
    <col min="14913" max="14913" width="9.88671875" style="50" customWidth="1"/>
    <col min="14914" max="14914" width="11.44140625" style="50" customWidth="1"/>
    <col min="14915" max="14915" width="9.88671875" style="50" customWidth="1"/>
    <col min="14916" max="14916" width="10" style="50" customWidth="1"/>
    <col min="14917" max="14917" width="6.77734375" style="50" customWidth="1"/>
    <col min="14918" max="14918" width="12.5546875" style="50" customWidth="1"/>
    <col min="14919" max="14919" width="9.5546875" style="50" customWidth="1"/>
    <col min="14920" max="14920" width="10.33203125" style="50" customWidth="1"/>
    <col min="14921" max="14921" width="7.77734375" style="50" customWidth="1"/>
    <col min="14922" max="14922" width="7.21875" style="50" customWidth="1"/>
    <col min="14923" max="14923" width="17.6640625" style="50" customWidth="1"/>
    <col min="14924" max="14924" width="8.77734375" style="50" customWidth="1"/>
    <col min="14925" max="14925" width="13.109375" style="50" bestFit="1" customWidth="1"/>
    <col min="14926" max="14926" width="13.77734375" style="50" customWidth="1"/>
    <col min="14927" max="14928" width="8.77734375" style="50"/>
    <col min="14929" max="14929" width="9" style="50" bestFit="1" customWidth="1"/>
    <col min="14930" max="14938" width="8.77734375" style="50"/>
    <col min="14939" max="14939" width="13.109375" style="50" customWidth="1"/>
    <col min="14940" max="14940" width="8.77734375" style="50"/>
    <col min="14941" max="14941" width="9.88671875" style="50" customWidth="1"/>
    <col min="14942" max="14945" width="8.77734375" style="50"/>
    <col min="14946" max="14946" width="8.5546875" style="50" customWidth="1"/>
    <col min="14947" max="14947" width="30.33203125" style="50" customWidth="1"/>
    <col min="14948" max="14948" width="9" style="50" bestFit="1" customWidth="1"/>
    <col min="14949" max="14949" width="8.77734375" style="50"/>
    <col min="14950" max="14950" width="5.88671875" style="50" customWidth="1"/>
    <col min="14951" max="14951" width="6.88671875" style="50" customWidth="1"/>
    <col min="14952" max="14952" width="23.88671875" style="50" customWidth="1"/>
    <col min="14953" max="14959" width="8.77734375" style="50"/>
    <col min="14960" max="14960" width="9" style="50" bestFit="1" customWidth="1"/>
    <col min="14961" max="14962" width="8.77734375" style="50"/>
    <col min="14963" max="14963" width="32.88671875" style="50" customWidth="1"/>
    <col min="14964" max="14964" width="16.6640625" style="50" customWidth="1"/>
    <col min="14965" max="14965" width="10.21875" style="50" customWidth="1"/>
    <col min="14966" max="14966" width="12.44140625" style="50" customWidth="1"/>
    <col min="14967" max="14967" width="10" style="50" bestFit="1" customWidth="1"/>
    <col min="14968" max="14968" width="8.77734375" style="50"/>
    <col min="14969" max="14969" width="9" style="50" bestFit="1" customWidth="1"/>
    <col min="14970" max="14971" width="8.77734375" style="50"/>
    <col min="14972" max="14972" width="11.6640625" style="50" customWidth="1"/>
    <col min="14973" max="14973" width="8.77734375" style="50"/>
    <col min="14974" max="14974" width="28.77734375" style="50" customWidth="1"/>
    <col min="14975" max="14975" width="12.33203125" style="50" customWidth="1"/>
    <col min="14976" max="14976" width="11.21875" style="50" customWidth="1"/>
    <col min="14977" max="15104" width="8.77734375" style="50"/>
    <col min="15105" max="15105" width="5.6640625" style="50" customWidth="1"/>
    <col min="15106" max="15106" width="26.5546875" style="50" customWidth="1"/>
    <col min="15107" max="15107" width="10.5546875" style="50" customWidth="1"/>
    <col min="15108" max="15108" width="8.88671875" style="50" customWidth="1"/>
    <col min="15109" max="15109" width="8" style="50" customWidth="1"/>
    <col min="15110" max="15110" width="10.88671875" style="50" customWidth="1"/>
    <col min="15111" max="15111" width="11.77734375" style="50" customWidth="1"/>
    <col min="15112" max="15112" width="10.21875" style="50" customWidth="1"/>
    <col min="15113" max="15113" width="12" style="50" customWidth="1"/>
    <col min="15114" max="15114" width="10.21875" style="50" customWidth="1"/>
    <col min="15115" max="15115" width="12" style="50" customWidth="1"/>
    <col min="15116" max="15116" width="12.88671875" style="50" customWidth="1"/>
    <col min="15117" max="15117" width="12.5546875" style="50" customWidth="1"/>
    <col min="15118" max="15118" width="8.21875" style="50" customWidth="1"/>
    <col min="15119" max="15119" width="9.88671875" style="50" customWidth="1"/>
    <col min="15120" max="15120" width="11.33203125" style="50" customWidth="1"/>
    <col min="15121" max="15121" width="11.5546875" style="50" customWidth="1"/>
    <col min="15122" max="15122" width="10.44140625" style="50" customWidth="1"/>
    <col min="15123" max="15123" width="11.6640625" style="50" customWidth="1"/>
    <col min="15124" max="15124" width="11.77734375" style="50" customWidth="1"/>
    <col min="15125" max="15125" width="12.109375" style="50" customWidth="1"/>
    <col min="15126" max="15126" width="11" style="50" customWidth="1"/>
    <col min="15127" max="15127" width="10.88671875" style="50" customWidth="1"/>
    <col min="15128" max="15128" width="10.5546875" style="50" customWidth="1"/>
    <col min="15129" max="15129" width="9.88671875" style="50" customWidth="1"/>
    <col min="15130" max="15130" width="10.77734375" style="50" customWidth="1"/>
    <col min="15131" max="15131" width="9.77734375" style="50" customWidth="1"/>
    <col min="15132" max="15132" width="11.21875" style="50" customWidth="1"/>
    <col min="15133" max="15133" width="10.33203125" style="50" customWidth="1"/>
    <col min="15134" max="15134" width="11.88671875" style="50" customWidth="1"/>
    <col min="15135" max="15135" width="8.77734375" style="50"/>
    <col min="15136" max="15136" width="13.44140625" style="50" customWidth="1"/>
    <col min="15137" max="15137" width="10.88671875" style="50" customWidth="1"/>
    <col min="15138" max="15138" width="11.44140625" style="50" customWidth="1"/>
    <col min="15139" max="15139" width="11.77734375" style="50" customWidth="1"/>
    <col min="15140" max="15140" width="11.109375" style="50" customWidth="1"/>
    <col min="15141" max="15141" width="10.88671875" style="50" customWidth="1"/>
    <col min="15142" max="15146" width="8.77734375" style="50"/>
    <col min="15147" max="15147" width="10.21875" style="50" customWidth="1"/>
    <col min="15148" max="15148" width="11.5546875" style="50" customWidth="1"/>
    <col min="15149" max="15149" width="12.109375" style="50" customWidth="1"/>
    <col min="15150" max="15150" width="13.21875" style="50" customWidth="1"/>
    <col min="15151" max="15151" width="14.109375" style="50" customWidth="1"/>
    <col min="15152" max="15152" width="11.77734375" style="50" customWidth="1"/>
    <col min="15153" max="15157" width="8.77734375" style="50"/>
    <col min="15158" max="15158" width="28.77734375" style="50" customWidth="1"/>
    <col min="15159" max="15159" width="11.77734375" style="50" customWidth="1"/>
    <col min="15160" max="15160" width="10" style="50" customWidth="1"/>
    <col min="15161" max="15161" width="10.44140625" style="50" customWidth="1"/>
    <col min="15162" max="15163" width="8.77734375" style="50"/>
    <col min="15164" max="15164" width="9.33203125" style="50" customWidth="1"/>
    <col min="15165" max="15165" width="18.44140625" style="50" customWidth="1"/>
    <col min="15166" max="15166" width="11" style="50" customWidth="1"/>
    <col min="15167" max="15167" width="9.5546875" style="50" customWidth="1"/>
    <col min="15168" max="15168" width="10.6640625" style="50" customWidth="1"/>
    <col min="15169" max="15169" width="9.88671875" style="50" customWidth="1"/>
    <col min="15170" max="15170" width="11.44140625" style="50" customWidth="1"/>
    <col min="15171" max="15171" width="9.88671875" style="50" customWidth="1"/>
    <col min="15172" max="15172" width="10" style="50" customWidth="1"/>
    <col min="15173" max="15173" width="6.77734375" style="50" customWidth="1"/>
    <col min="15174" max="15174" width="12.5546875" style="50" customWidth="1"/>
    <col min="15175" max="15175" width="9.5546875" style="50" customWidth="1"/>
    <col min="15176" max="15176" width="10.33203125" style="50" customWidth="1"/>
    <col min="15177" max="15177" width="7.77734375" style="50" customWidth="1"/>
    <col min="15178" max="15178" width="7.21875" style="50" customWidth="1"/>
    <col min="15179" max="15179" width="17.6640625" style="50" customWidth="1"/>
    <col min="15180" max="15180" width="8.77734375" style="50" customWidth="1"/>
    <col min="15181" max="15181" width="13.109375" style="50" bestFit="1" customWidth="1"/>
    <col min="15182" max="15182" width="13.77734375" style="50" customWidth="1"/>
    <col min="15183" max="15184" width="8.77734375" style="50"/>
    <col min="15185" max="15185" width="9" style="50" bestFit="1" customWidth="1"/>
    <col min="15186" max="15194" width="8.77734375" style="50"/>
    <col min="15195" max="15195" width="13.109375" style="50" customWidth="1"/>
    <col min="15196" max="15196" width="8.77734375" style="50"/>
    <col min="15197" max="15197" width="9.88671875" style="50" customWidth="1"/>
    <col min="15198" max="15201" width="8.77734375" style="50"/>
    <col min="15202" max="15202" width="8.5546875" style="50" customWidth="1"/>
    <col min="15203" max="15203" width="30.33203125" style="50" customWidth="1"/>
    <col min="15204" max="15204" width="9" style="50" bestFit="1" customWidth="1"/>
    <col min="15205" max="15205" width="8.77734375" style="50"/>
    <col min="15206" max="15206" width="5.88671875" style="50" customWidth="1"/>
    <col min="15207" max="15207" width="6.88671875" style="50" customWidth="1"/>
    <col min="15208" max="15208" width="23.88671875" style="50" customWidth="1"/>
    <col min="15209" max="15215" width="8.77734375" style="50"/>
    <col min="15216" max="15216" width="9" style="50" bestFit="1" customWidth="1"/>
    <col min="15217" max="15218" width="8.77734375" style="50"/>
    <col min="15219" max="15219" width="32.88671875" style="50" customWidth="1"/>
    <col min="15220" max="15220" width="16.6640625" style="50" customWidth="1"/>
    <col min="15221" max="15221" width="10.21875" style="50" customWidth="1"/>
    <col min="15222" max="15222" width="12.44140625" style="50" customWidth="1"/>
    <col min="15223" max="15223" width="10" style="50" bestFit="1" customWidth="1"/>
    <col min="15224" max="15224" width="8.77734375" style="50"/>
    <col min="15225" max="15225" width="9" style="50" bestFit="1" customWidth="1"/>
    <col min="15226" max="15227" width="8.77734375" style="50"/>
    <col min="15228" max="15228" width="11.6640625" style="50" customWidth="1"/>
    <col min="15229" max="15229" width="8.77734375" style="50"/>
    <col min="15230" max="15230" width="28.77734375" style="50" customWidth="1"/>
    <col min="15231" max="15231" width="12.33203125" style="50" customWidth="1"/>
    <col min="15232" max="15232" width="11.21875" style="50" customWidth="1"/>
    <col min="15233" max="15360" width="8.77734375" style="50"/>
    <col min="15361" max="15361" width="5.6640625" style="50" customWidth="1"/>
    <col min="15362" max="15362" width="26.5546875" style="50" customWidth="1"/>
    <col min="15363" max="15363" width="10.5546875" style="50" customWidth="1"/>
    <col min="15364" max="15364" width="8.88671875" style="50" customWidth="1"/>
    <col min="15365" max="15365" width="8" style="50" customWidth="1"/>
    <col min="15366" max="15366" width="10.88671875" style="50" customWidth="1"/>
    <col min="15367" max="15367" width="11.77734375" style="50" customWidth="1"/>
    <col min="15368" max="15368" width="10.21875" style="50" customWidth="1"/>
    <col min="15369" max="15369" width="12" style="50" customWidth="1"/>
    <col min="15370" max="15370" width="10.21875" style="50" customWidth="1"/>
    <col min="15371" max="15371" width="12" style="50" customWidth="1"/>
    <col min="15372" max="15372" width="12.88671875" style="50" customWidth="1"/>
    <col min="15373" max="15373" width="12.5546875" style="50" customWidth="1"/>
    <col min="15374" max="15374" width="8.21875" style="50" customWidth="1"/>
    <col min="15375" max="15375" width="9.88671875" style="50" customWidth="1"/>
    <col min="15376" max="15376" width="11.33203125" style="50" customWidth="1"/>
    <col min="15377" max="15377" width="11.5546875" style="50" customWidth="1"/>
    <col min="15378" max="15378" width="10.44140625" style="50" customWidth="1"/>
    <col min="15379" max="15379" width="11.6640625" style="50" customWidth="1"/>
    <col min="15380" max="15380" width="11.77734375" style="50" customWidth="1"/>
    <col min="15381" max="15381" width="12.109375" style="50" customWidth="1"/>
    <col min="15382" max="15382" width="11" style="50" customWidth="1"/>
    <col min="15383" max="15383" width="10.88671875" style="50" customWidth="1"/>
    <col min="15384" max="15384" width="10.5546875" style="50" customWidth="1"/>
    <col min="15385" max="15385" width="9.88671875" style="50" customWidth="1"/>
    <col min="15386" max="15386" width="10.77734375" style="50" customWidth="1"/>
    <col min="15387" max="15387" width="9.77734375" style="50" customWidth="1"/>
    <col min="15388" max="15388" width="11.21875" style="50" customWidth="1"/>
    <col min="15389" max="15389" width="10.33203125" style="50" customWidth="1"/>
    <col min="15390" max="15390" width="11.88671875" style="50" customWidth="1"/>
    <col min="15391" max="15391" width="8.77734375" style="50"/>
    <col min="15392" max="15392" width="13.44140625" style="50" customWidth="1"/>
    <col min="15393" max="15393" width="10.88671875" style="50" customWidth="1"/>
    <col min="15394" max="15394" width="11.44140625" style="50" customWidth="1"/>
    <col min="15395" max="15395" width="11.77734375" style="50" customWidth="1"/>
    <col min="15396" max="15396" width="11.109375" style="50" customWidth="1"/>
    <col min="15397" max="15397" width="10.88671875" style="50" customWidth="1"/>
    <col min="15398" max="15402" width="8.77734375" style="50"/>
    <col min="15403" max="15403" width="10.21875" style="50" customWidth="1"/>
    <col min="15404" max="15404" width="11.5546875" style="50" customWidth="1"/>
    <col min="15405" max="15405" width="12.109375" style="50" customWidth="1"/>
    <col min="15406" max="15406" width="13.21875" style="50" customWidth="1"/>
    <col min="15407" max="15407" width="14.109375" style="50" customWidth="1"/>
    <col min="15408" max="15408" width="11.77734375" style="50" customWidth="1"/>
    <col min="15409" max="15413" width="8.77734375" style="50"/>
    <col min="15414" max="15414" width="28.77734375" style="50" customWidth="1"/>
    <col min="15415" max="15415" width="11.77734375" style="50" customWidth="1"/>
    <col min="15416" max="15416" width="10" style="50" customWidth="1"/>
    <col min="15417" max="15417" width="10.44140625" style="50" customWidth="1"/>
    <col min="15418" max="15419" width="8.77734375" style="50"/>
    <col min="15420" max="15420" width="9.33203125" style="50" customWidth="1"/>
    <col min="15421" max="15421" width="18.44140625" style="50" customWidth="1"/>
    <col min="15422" max="15422" width="11" style="50" customWidth="1"/>
    <col min="15423" max="15423" width="9.5546875" style="50" customWidth="1"/>
    <col min="15424" max="15424" width="10.6640625" style="50" customWidth="1"/>
    <col min="15425" max="15425" width="9.88671875" style="50" customWidth="1"/>
    <col min="15426" max="15426" width="11.44140625" style="50" customWidth="1"/>
    <col min="15427" max="15427" width="9.88671875" style="50" customWidth="1"/>
    <col min="15428" max="15428" width="10" style="50" customWidth="1"/>
    <col min="15429" max="15429" width="6.77734375" style="50" customWidth="1"/>
    <col min="15430" max="15430" width="12.5546875" style="50" customWidth="1"/>
    <col min="15431" max="15431" width="9.5546875" style="50" customWidth="1"/>
    <col min="15432" max="15432" width="10.33203125" style="50" customWidth="1"/>
    <col min="15433" max="15433" width="7.77734375" style="50" customWidth="1"/>
    <col min="15434" max="15434" width="7.21875" style="50" customWidth="1"/>
    <col min="15435" max="15435" width="17.6640625" style="50" customWidth="1"/>
    <col min="15436" max="15436" width="8.77734375" style="50" customWidth="1"/>
    <col min="15437" max="15437" width="13.109375" style="50" bestFit="1" customWidth="1"/>
    <col min="15438" max="15438" width="13.77734375" style="50" customWidth="1"/>
    <col min="15439" max="15440" width="8.77734375" style="50"/>
    <col min="15441" max="15441" width="9" style="50" bestFit="1" customWidth="1"/>
    <col min="15442" max="15450" width="8.77734375" style="50"/>
    <col min="15451" max="15451" width="13.109375" style="50" customWidth="1"/>
    <col min="15452" max="15452" width="8.77734375" style="50"/>
    <col min="15453" max="15453" width="9.88671875" style="50" customWidth="1"/>
    <col min="15454" max="15457" width="8.77734375" style="50"/>
    <col min="15458" max="15458" width="8.5546875" style="50" customWidth="1"/>
    <col min="15459" max="15459" width="30.33203125" style="50" customWidth="1"/>
    <col min="15460" max="15460" width="9" style="50" bestFit="1" customWidth="1"/>
    <col min="15461" max="15461" width="8.77734375" style="50"/>
    <col min="15462" max="15462" width="5.88671875" style="50" customWidth="1"/>
    <col min="15463" max="15463" width="6.88671875" style="50" customWidth="1"/>
    <col min="15464" max="15464" width="23.88671875" style="50" customWidth="1"/>
    <col min="15465" max="15471" width="8.77734375" style="50"/>
    <col min="15472" max="15472" width="9" style="50" bestFit="1" customWidth="1"/>
    <col min="15473" max="15474" width="8.77734375" style="50"/>
    <col min="15475" max="15475" width="32.88671875" style="50" customWidth="1"/>
    <col min="15476" max="15476" width="16.6640625" style="50" customWidth="1"/>
    <col min="15477" max="15477" width="10.21875" style="50" customWidth="1"/>
    <col min="15478" max="15478" width="12.44140625" style="50" customWidth="1"/>
    <col min="15479" max="15479" width="10" style="50" bestFit="1" customWidth="1"/>
    <col min="15480" max="15480" width="8.77734375" style="50"/>
    <col min="15481" max="15481" width="9" style="50" bestFit="1" customWidth="1"/>
    <col min="15482" max="15483" width="8.77734375" style="50"/>
    <col min="15484" max="15484" width="11.6640625" style="50" customWidth="1"/>
    <col min="15485" max="15485" width="8.77734375" style="50"/>
    <col min="15486" max="15486" width="28.77734375" style="50" customWidth="1"/>
    <col min="15487" max="15487" width="12.33203125" style="50" customWidth="1"/>
    <col min="15488" max="15488" width="11.21875" style="50" customWidth="1"/>
    <col min="15489" max="15616" width="8.77734375" style="50"/>
    <col min="15617" max="15617" width="5.6640625" style="50" customWidth="1"/>
    <col min="15618" max="15618" width="26.5546875" style="50" customWidth="1"/>
    <col min="15619" max="15619" width="10.5546875" style="50" customWidth="1"/>
    <col min="15620" max="15620" width="8.88671875" style="50" customWidth="1"/>
    <col min="15621" max="15621" width="8" style="50" customWidth="1"/>
    <col min="15622" max="15622" width="10.88671875" style="50" customWidth="1"/>
    <col min="15623" max="15623" width="11.77734375" style="50" customWidth="1"/>
    <col min="15624" max="15624" width="10.21875" style="50" customWidth="1"/>
    <col min="15625" max="15625" width="12" style="50" customWidth="1"/>
    <col min="15626" max="15626" width="10.21875" style="50" customWidth="1"/>
    <col min="15627" max="15627" width="12" style="50" customWidth="1"/>
    <col min="15628" max="15628" width="12.88671875" style="50" customWidth="1"/>
    <col min="15629" max="15629" width="12.5546875" style="50" customWidth="1"/>
    <col min="15630" max="15630" width="8.21875" style="50" customWidth="1"/>
    <col min="15631" max="15631" width="9.88671875" style="50" customWidth="1"/>
    <col min="15632" max="15632" width="11.33203125" style="50" customWidth="1"/>
    <col min="15633" max="15633" width="11.5546875" style="50" customWidth="1"/>
    <col min="15634" max="15634" width="10.44140625" style="50" customWidth="1"/>
    <col min="15635" max="15635" width="11.6640625" style="50" customWidth="1"/>
    <col min="15636" max="15636" width="11.77734375" style="50" customWidth="1"/>
    <col min="15637" max="15637" width="12.109375" style="50" customWidth="1"/>
    <col min="15638" max="15638" width="11" style="50" customWidth="1"/>
    <col min="15639" max="15639" width="10.88671875" style="50" customWidth="1"/>
    <col min="15640" max="15640" width="10.5546875" style="50" customWidth="1"/>
    <col min="15641" max="15641" width="9.88671875" style="50" customWidth="1"/>
    <col min="15642" max="15642" width="10.77734375" style="50" customWidth="1"/>
    <col min="15643" max="15643" width="9.77734375" style="50" customWidth="1"/>
    <col min="15644" max="15644" width="11.21875" style="50" customWidth="1"/>
    <col min="15645" max="15645" width="10.33203125" style="50" customWidth="1"/>
    <col min="15646" max="15646" width="11.88671875" style="50" customWidth="1"/>
    <col min="15647" max="15647" width="8.77734375" style="50"/>
    <col min="15648" max="15648" width="13.44140625" style="50" customWidth="1"/>
    <col min="15649" max="15649" width="10.88671875" style="50" customWidth="1"/>
    <col min="15650" max="15650" width="11.44140625" style="50" customWidth="1"/>
    <col min="15651" max="15651" width="11.77734375" style="50" customWidth="1"/>
    <col min="15652" max="15652" width="11.109375" style="50" customWidth="1"/>
    <col min="15653" max="15653" width="10.88671875" style="50" customWidth="1"/>
    <col min="15654" max="15658" width="8.77734375" style="50"/>
    <col min="15659" max="15659" width="10.21875" style="50" customWidth="1"/>
    <col min="15660" max="15660" width="11.5546875" style="50" customWidth="1"/>
    <col min="15661" max="15661" width="12.109375" style="50" customWidth="1"/>
    <col min="15662" max="15662" width="13.21875" style="50" customWidth="1"/>
    <col min="15663" max="15663" width="14.109375" style="50" customWidth="1"/>
    <col min="15664" max="15664" width="11.77734375" style="50" customWidth="1"/>
    <col min="15665" max="15669" width="8.77734375" style="50"/>
    <col min="15670" max="15670" width="28.77734375" style="50" customWidth="1"/>
    <col min="15671" max="15671" width="11.77734375" style="50" customWidth="1"/>
    <col min="15672" max="15672" width="10" style="50" customWidth="1"/>
    <col min="15673" max="15673" width="10.44140625" style="50" customWidth="1"/>
    <col min="15674" max="15675" width="8.77734375" style="50"/>
    <col min="15676" max="15676" width="9.33203125" style="50" customWidth="1"/>
    <col min="15677" max="15677" width="18.44140625" style="50" customWidth="1"/>
    <col min="15678" max="15678" width="11" style="50" customWidth="1"/>
    <col min="15679" max="15679" width="9.5546875" style="50" customWidth="1"/>
    <col min="15680" max="15680" width="10.6640625" style="50" customWidth="1"/>
    <col min="15681" max="15681" width="9.88671875" style="50" customWidth="1"/>
    <col min="15682" max="15682" width="11.44140625" style="50" customWidth="1"/>
    <col min="15683" max="15683" width="9.88671875" style="50" customWidth="1"/>
    <col min="15684" max="15684" width="10" style="50" customWidth="1"/>
    <col min="15685" max="15685" width="6.77734375" style="50" customWidth="1"/>
    <col min="15686" max="15686" width="12.5546875" style="50" customWidth="1"/>
    <col min="15687" max="15687" width="9.5546875" style="50" customWidth="1"/>
    <col min="15688" max="15688" width="10.33203125" style="50" customWidth="1"/>
    <col min="15689" max="15689" width="7.77734375" style="50" customWidth="1"/>
    <col min="15690" max="15690" width="7.21875" style="50" customWidth="1"/>
    <col min="15691" max="15691" width="17.6640625" style="50" customWidth="1"/>
    <col min="15692" max="15692" width="8.77734375" style="50" customWidth="1"/>
    <col min="15693" max="15693" width="13.109375" style="50" bestFit="1" customWidth="1"/>
    <col min="15694" max="15694" width="13.77734375" style="50" customWidth="1"/>
    <col min="15695" max="15696" width="8.77734375" style="50"/>
    <col min="15697" max="15697" width="9" style="50" bestFit="1" customWidth="1"/>
    <col min="15698" max="15706" width="8.77734375" style="50"/>
    <col min="15707" max="15707" width="13.109375" style="50" customWidth="1"/>
    <col min="15708" max="15708" width="8.77734375" style="50"/>
    <col min="15709" max="15709" width="9.88671875" style="50" customWidth="1"/>
    <col min="15710" max="15713" width="8.77734375" style="50"/>
    <col min="15714" max="15714" width="8.5546875" style="50" customWidth="1"/>
    <col min="15715" max="15715" width="30.33203125" style="50" customWidth="1"/>
    <col min="15716" max="15716" width="9" style="50" bestFit="1" customWidth="1"/>
    <col min="15717" max="15717" width="8.77734375" style="50"/>
    <col min="15718" max="15718" width="5.88671875" style="50" customWidth="1"/>
    <col min="15719" max="15719" width="6.88671875" style="50" customWidth="1"/>
    <col min="15720" max="15720" width="23.88671875" style="50" customWidth="1"/>
    <col min="15721" max="15727" width="8.77734375" style="50"/>
    <col min="15728" max="15728" width="9" style="50" bestFit="1" customWidth="1"/>
    <col min="15729" max="15730" width="8.77734375" style="50"/>
    <col min="15731" max="15731" width="32.88671875" style="50" customWidth="1"/>
    <col min="15732" max="15732" width="16.6640625" style="50" customWidth="1"/>
    <col min="15733" max="15733" width="10.21875" style="50" customWidth="1"/>
    <col min="15734" max="15734" width="12.44140625" style="50" customWidth="1"/>
    <col min="15735" max="15735" width="10" style="50" bestFit="1" customWidth="1"/>
    <col min="15736" max="15736" width="8.77734375" style="50"/>
    <col min="15737" max="15737" width="9" style="50" bestFit="1" customWidth="1"/>
    <col min="15738" max="15739" width="8.77734375" style="50"/>
    <col min="15740" max="15740" width="11.6640625" style="50" customWidth="1"/>
    <col min="15741" max="15741" width="8.77734375" style="50"/>
    <col min="15742" max="15742" width="28.77734375" style="50" customWidth="1"/>
    <col min="15743" max="15743" width="12.33203125" style="50" customWidth="1"/>
    <col min="15744" max="15744" width="11.21875" style="50" customWidth="1"/>
    <col min="15745" max="15872" width="8.77734375" style="50"/>
    <col min="15873" max="15873" width="5.6640625" style="50" customWidth="1"/>
    <col min="15874" max="15874" width="26.5546875" style="50" customWidth="1"/>
    <col min="15875" max="15875" width="10.5546875" style="50" customWidth="1"/>
    <col min="15876" max="15876" width="8.88671875" style="50" customWidth="1"/>
    <col min="15877" max="15877" width="8" style="50" customWidth="1"/>
    <col min="15878" max="15878" width="10.88671875" style="50" customWidth="1"/>
    <col min="15879" max="15879" width="11.77734375" style="50" customWidth="1"/>
    <col min="15880" max="15880" width="10.21875" style="50" customWidth="1"/>
    <col min="15881" max="15881" width="12" style="50" customWidth="1"/>
    <col min="15882" max="15882" width="10.21875" style="50" customWidth="1"/>
    <col min="15883" max="15883" width="12" style="50" customWidth="1"/>
    <col min="15884" max="15884" width="12.88671875" style="50" customWidth="1"/>
    <col min="15885" max="15885" width="12.5546875" style="50" customWidth="1"/>
    <col min="15886" max="15886" width="8.21875" style="50" customWidth="1"/>
    <col min="15887" max="15887" width="9.88671875" style="50" customWidth="1"/>
    <col min="15888" max="15888" width="11.33203125" style="50" customWidth="1"/>
    <col min="15889" max="15889" width="11.5546875" style="50" customWidth="1"/>
    <col min="15890" max="15890" width="10.44140625" style="50" customWidth="1"/>
    <col min="15891" max="15891" width="11.6640625" style="50" customWidth="1"/>
    <col min="15892" max="15892" width="11.77734375" style="50" customWidth="1"/>
    <col min="15893" max="15893" width="12.109375" style="50" customWidth="1"/>
    <col min="15894" max="15894" width="11" style="50" customWidth="1"/>
    <col min="15895" max="15895" width="10.88671875" style="50" customWidth="1"/>
    <col min="15896" max="15896" width="10.5546875" style="50" customWidth="1"/>
    <col min="15897" max="15897" width="9.88671875" style="50" customWidth="1"/>
    <col min="15898" max="15898" width="10.77734375" style="50" customWidth="1"/>
    <col min="15899" max="15899" width="9.77734375" style="50" customWidth="1"/>
    <col min="15900" max="15900" width="11.21875" style="50" customWidth="1"/>
    <col min="15901" max="15901" width="10.33203125" style="50" customWidth="1"/>
    <col min="15902" max="15902" width="11.88671875" style="50" customWidth="1"/>
    <col min="15903" max="15903" width="8.77734375" style="50"/>
    <col min="15904" max="15904" width="13.44140625" style="50" customWidth="1"/>
    <col min="15905" max="15905" width="10.88671875" style="50" customWidth="1"/>
    <col min="15906" max="15906" width="11.44140625" style="50" customWidth="1"/>
    <col min="15907" max="15907" width="11.77734375" style="50" customWidth="1"/>
    <col min="15908" max="15908" width="11.109375" style="50" customWidth="1"/>
    <col min="15909" max="15909" width="10.88671875" style="50" customWidth="1"/>
    <col min="15910" max="15914" width="8.77734375" style="50"/>
    <col min="15915" max="15915" width="10.21875" style="50" customWidth="1"/>
    <col min="15916" max="15916" width="11.5546875" style="50" customWidth="1"/>
    <col min="15917" max="15917" width="12.109375" style="50" customWidth="1"/>
    <col min="15918" max="15918" width="13.21875" style="50" customWidth="1"/>
    <col min="15919" max="15919" width="14.109375" style="50" customWidth="1"/>
    <col min="15920" max="15920" width="11.77734375" style="50" customWidth="1"/>
    <col min="15921" max="15925" width="8.77734375" style="50"/>
    <col min="15926" max="15926" width="28.77734375" style="50" customWidth="1"/>
    <col min="15927" max="15927" width="11.77734375" style="50" customWidth="1"/>
    <col min="15928" max="15928" width="10" style="50" customWidth="1"/>
    <col min="15929" max="15929" width="10.44140625" style="50" customWidth="1"/>
    <col min="15930" max="15931" width="8.77734375" style="50"/>
    <col min="15932" max="15932" width="9.33203125" style="50" customWidth="1"/>
    <col min="15933" max="15933" width="18.44140625" style="50" customWidth="1"/>
    <col min="15934" max="15934" width="11" style="50" customWidth="1"/>
    <col min="15935" max="15935" width="9.5546875" style="50" customWidth="1"/>
    <col min="15936" max="15936" width="10.6640625" style="50" customWidth="1"/>
    <col min="15937" max="15937" width="9.88671875" style="50" customWidth="1"/>
    <col min="15938" max="15938" width="11.44140625" style="50" customWidth="1"/>
    <col min="15939" max="15939" width="9.88671875" style="50" customWidth="1"/>
    <col min="15940" max="15940" width="10" style="50" customWidth="1"/>
    <col min="15941" max="15941" width="6.77734375" style="50" customWidth="1"/>
    <col min="15942" max="15942" width="12.5546875" style="50" customWidth="1"/>
    <col min="15943" max="15943" width="9.5546875" style="50" customWidth="1"/>
    <col min="15944" max="15944" width="10.33203125" style="50" customWidth="1"/>
    <col min="15945" max="15945" width="7.77734375" style="50" customWidth="1"/>
    <col min="15946" max="15946" width="7.21875" style="50" customWidth="1"/>
    <col min="15947" max="15947" width="17.6640625" style="50" customWidth="1"/>
    <col min="15948" max="15948" width="8.77734375" style="50" customWidth="1"/>
    <col min="15949" max="15949" width="13.109375" style="50" bestFit="1" customWidth="1"/>
    <col min="15950" max="15950" width="13.77734375" style="50" customWidth="1"/>
    <col min="15951" max="15952" width="8.77734375" style="50"/>
    <col min="15953" max="15953" width="9" style="50" bestFit="1" customWidth="1"/>
    <col min="15954" max="15962" width="8.77734375" style="50"/>
    <col min="15963" max="15963" width="13.109375" style="50" customWidth="1"/>
    <col min="15964" max="15964" width="8.77734375" style="50"/>
    <col min="15965" max="15965" width="9.88671875" style="50" customWidth="1"/>
    <col min="15966" max="15969" width="8.77734375" style="50"/>
    <col min="15970" max="15970" width="8.5546875" style="50" customWidth="1"/>
    <col min="15971" max="15971" width="30.33203125" style="50" customWidth="1"/>
    <col min="15972" max="15972" width="9" style="50" bestFit="1" customWidth="1"/>
    <col min="15973" max="15973" width="8.77734375" style="50"/>
    <col min="15974" max="15974" width="5.88671875" style="50" customWidth="1"/>
    <col min="15975" max="15975" width="6.88671875" style="50" customWidth="1"/>
    <col min="15976" max="15976" width="23.88671875" style="50" customWidth="1"/>
    <col min="15977" max="15983" width="8.77734375" style="50"/>
    <col min="15984" max="15984" width="9" style="50" bestFit="1" customWidth="1"/>
    <col min="15985" max="15986" width="8.77734375" style="50"/>
    <col min="15987" max="15987" width="32.88671875" style="50" customWidth="1"/>
    <col min="15988" max="15988" width="16.6640625" style="50" customWidth="1"/>
    <col min="15989" max="15989" width="10.21875" style="50" customWidth="1"/>
    <col min="15990" max="15990" width="12.44140625" style="50" customWidth="1"/>
    <col min="15991" max="15991" width="10" style="50" bestFit="1" customWidth="1"/>
    <col min="15992" max="15992" width="8.77734375" style="50"/>
    <col min="15993" max="15993" width="9" style="50" bestFit="1" customWidth="1"/>
    <col min="15994" max="15995" width="8.77734375" style="50"/>
    <col min="15996" max="15996" width="11.6640625" style="50" customWidth="1"/>
    <col min="15997" max="15997" width="8.77734375" style="50"/>
    <col min="15998" max="15998" width="28.77734375" style="50" customWidth="1"/>
    <col min="15999" max="15999" width="12.33203125" style="50" customWidth="1"/>
    <col min="16000" max="16000" width="11.21875" style="50" customWidth="1"/>
    <col min="16001" max="16128" width="8.77734375" style="50"/>
    <col min="16129" max="16129" width="5.6640625" style="50" customWidth="1"/>
    <col min="16130" max="16130" width="26.5546875" style="50" customWidth="1"/>
    <col min="16131" max="16131" width="10.5546875" style="50" customWidth="1"/>
    <col min="16132" max="16132" width="8.88671875" style="50" customWidth="1"/>
    <col min="16133" max="16133" width="8" style="50" customWidth="1"/>
    <col min="16134" max="16134" width="10.88671875" style="50" customWidth="1"/>
    <col min="16135" max="16135" width="11.77734375" style="50" customWidth="1"/>
    <col min="16136" max="16136" width="10.21875" style="50" customWidth="1"/>
    <col min="16137" max="16137" width="12" style="50" customWidth="1"/>
    <col min="16138" max="16138" width="10.21875" style="50" customWidth="1"/>
    <col min="16139" max="16139" width="12" style="50" customWidth="1"/>
    <col min="16140" max="16140" width="12.88671875" style="50" customWidth="1"/>
    <col min="16141" max="16141" width="12.5546875" style="50" customWidth="1"/>
    <col min="16142" max="16142" width="8.21875" style="50" customWidth="1"/>
    <col min="16143" max="16143" width="9.88671875" style="50" customWidth="1"/>
    <col min="16144" max="16144" width="11.33203125" style="50" customWidth="1"/>
    <col min="16145" max="16145" width="11.5546875" style="50" customWidth="1"/>
    <col min="16146" max="16146" width="10.44140625" style="50" customWidth="1"/>
    <col min="16147" max="16147" width="11.6640625" style="50" customWidth="1"/>
    <col min="16148" max="16148" width="11.77734375" style="50" customWidth="1"/>
    <col min="16149" max="16149" width="12.109375" style="50" customWidth="1"/>
    <col min="16150" max="16150" width="11" style="50" customWidth="1"/>
    <col min="16151" max="16151" width="10.88671875" style="50" customWidth="1"/>
    <col min="16152" max="16152" width="10.5546875" style="50" customWidth="1"/>
    <col min="16153" max="16153" width="9.88671875" style="50" customWidth="1"/>
    <col min="16154" max="16154" width="10.77734375" style="50" customWidth="1"/>
    <col min="16155" max="16155" width="9.77734375" style="50" customWidth="1"/>
    <col min="16156" max="16156" width="11.21875" style="50" customWidth="1"/>
    <col min="16157" max="16157" width="10.33203125" style="50" customWidth="1"/>
    <col min="16158" max="16158" width="11.88671875" style="50" customWidth="1"/>
    <col min="16159" max="16159" width="8.77734375" style="50"/>
    <col min="16160" max="16160" width="13.44140625" style="50" customWidth="1"/>
    <col min="16161" max="16161" width="10.88671875" style="50" customWidth="1"/>
    <col min="16162" max="16162" width="11.44140625" style="50" customWidth="1"/>
    <col min="16163" max="16163" width="11.77734375" style="50" customWidth="1"/>
    <col min="16164" max="16164" width="11.109375" style="50" customWidth="1"/>
    <col min="16165" max="16165" width="10.88671875" style="50" customWidth="1"/>
    <col min="16166" max="16170" width="8.77734375" style="50"/>
    <col min="16171" max="16171" width="10.21875" style="50" customWidth="1"/>
    <col min="16172" max="16172" width="11.5546875" style="50" customWidth="1"/>
    <col min="16173" max="16173" width="12.109375" style="50" customWidth="1"/>
    <col min="16174" max="16174" width="13.21875" style="50" customWidth="1"/>
    <col min="16175" max="16175" width="14.109375" style="50" customWidth="1"/>
    <col min="16176" max="16176" width="11.77734375" style="50" customWidth="1"/>
    <col min="16177" max="16181" width="8.77734375" style="50"/>
    <col min="16182" max="16182" width="28.77734375" style="50" customWidth="1"/>
    <col min="16183" max="16183" width="11.77734375" style="50" customWidth="1"/>
    <col min="16184" max="16184" width="10" style="50" customWidth="1"/>
    <col min="16185" max="16185" width="10.44140625" style="50" customWidth="1"/>
    <col min="16186" max="16187" width="8.77734375" style="50"/>
    <col min="16188" max="16188" width="9.33203125" style="50" customWidth="1"/>
    <col min="16189" max="16189" width="18.44140625" style="50" customWidth="1"/>
    <col min="16190" max="16190" width="11" style="50" customWidth="1"/>
    <col min="16191" max="16191" width="9.5546875" style="50" customWidth="1"/>
    <col min="16192" max="16192" width="10.6640625" style="50" customWidth="1"/>
    <col min="16193" max="16193" width="9.88671875" style="50" customWidth="1"/>
    <col min="16194" max="16194" width="11.44140625" style="50" customWidth="1"/>
    <col min="16195" max="16195" width="9.88671875" style="50" customWidth="1"/>
    <col min="16196" max="16196" width="10" style="50" customWidth="1"/>
    <col min="16197" max="16197" width="6.77734375" style="50" customWidth="1"/>
    <col min="16198" max="16198" width="12.5546875" style="50" customWidth="1"/>
    <col min="16199" max="16199" width="9.5546875" style="50" customWidth="1"/>
    <col min="16200" max="16200" width="10.33203125" style="50" customWidth="1"/>
    <col min="16201" max="16201" width="7.77734375" style="50" customWidth="1"/>
    <col min="16202" max="16202" width="7.21875" style="50" customWidth="1"/>
    <col min="16203" max="16203" width="17.6640625" style="50" customWidth="1"/>
    <col min="16204" max="16204" width="8.77734375" style="50" customWidth="1"/>
    <col min="16205" max="16205" width="13.109375" style="50" bestFit="1" customWidth="1"/>
    <col min="16206" max="16206" width="13.77734375" style="50" customWidth="1"/>
    <col min="16207" max="16208" width="8.77734375" style="50"/>
    <col min="16209" max="16209" width="9" style="50" bestFit="1" customWidth="1"/>
    <col min="16210" max="16218" width="8.77734375" style="50"/>
    <col min="16219" max="16219" width="13.109375" style="50" customWidth="1"/>
    <col min="16220" max="16220" width="8.77734375" style="50"/>
    <col min="16221" max="16221" width="9.88671875" style="50" customWidth="1"/>
    <col min="16222" max="16225" width="8.77734375" style="50"/>
    <col min="16226" max="16226" width="8.5546875" style="50" customWidth="1"/>
    <col min="16227" max="16227" width="30.33203125" style="50" customWidth="1"/>
    <col min="16228" max="16228" width="9" style="50" bestFit="1" customWidth="1"/>
    <col min="16229" max="16229" width="8.77734375" style="50"/>
    <col min="16230" max="16230" width="5.88671875" style="50" customWidth="1"/>
    <col min="16231" max="16231" width="6.88671875" style="50" customWidth="1"/>
    <col min="16232" max="16232" width="23.88671875" style="50" customWidth="1"/>
    <col min="16233" max="16239" width="8.77734375" style="50"/>
    <col min="16240" max="16240" width="9" style="50" bestFit="1" customWidth="1"/>
    <col min="16241" max="16242" width="8.77734375" style="50"/>
    <col min="16243" max="16243" width="32.88671875" style="50" customWidth="1"/>
    <col min="16244" max="16244" width="16.6640625" style="50" customWidth="1"/>
    <col min="16245" max="16245" width="10.21875" style="50" customWidth="1"/>
    <col min="16246" max="16246" width="12.44140625" style="50" customWidth="1"/>
    <col min="16247" max="16247" width="10" style="50" bestFit="1" customWidth="1"/>
    <col min="16248" max="16248" width="8.77734375" style="50"/>
    <col min="16249" max="16249" width="9" style="50" bestFit="1" customWidth="1"/>
    <col min="16250" max="16251" width="8.77734375" style="50"/>
    <col min="16252" max="16252" width="11.6640625" style="50" customWidth="1"/>
    <col min="16253" max="16253" width="8.77734375" style="50"/>
    <col min="16254" max="16254" width="28.77734375" style="50" customWidth="1"/>
    <col min="16255" max="16255" width="12.33203125" style="50" customWidth="1"/>
    <col min="16256" max="16256" width="11.21875" style="50" customWidth="1"/>
    <col min="16257" max="16384" width="8.77734375" style="50"/>
  </cols>
  <sheetData>
    <row r="1" spans="1:93" s="5" customFormat="1" ht="15.75" x14ac:dyDescent="0.2">
      <c r="E1" s="339" t="s">
        <v>6</v>
      </c>
      <c r="F1" s="339"/>
      <c r="G1" s="339"/>
      <c r="H1" s="339"/>
      <c r="I1" s="339"/>
      <c r="J1" s="339"/>
      <c r="K1" s="339"/>
      <c r="O1" s="6" t="s">
        <v>7</v>
      </c>
      <c r="AF1" s="6" t="str">
        <f>+O1</f>
        <v>Annexure-6.1.1-2</v>
      </c>
      <c r="AG1" s="6"/>
      <c r="AT1" s="6" t="str">
        <f>+AF1</f>
        <v>Annexure-6.1.1-2</v>
      </c>
      <c r="BA1" s="5" t="s">
        <v>8</v>
      </c>
      <c r="BI1" s="5" t="s">
        <v>9</v>
      </c>
      <c r="BJ1" s="7" t="e">
        <f>AU22</f>
        <v>#REF!</v>
      </c>
      <c r="CK1" s="6"/>
    </row>
    <row r="2" spans="1:93" s="5" customFormat="1" ht="15.75" x14ac:dyDescent="0.2">
      <c r="E2" s="8" t="s">
        <v>234</v>
      </c>
      <c r="F2" s="8"/>
      <c r="G2" s="6"/>
      <c r="H2" s="6"/>
      <c r="I2" s="6"/>
      <c r="J2" s="6"/>
      <c r="K2" s="6"/>
      <c r="O2" s="6"/>
      <c r="AF2" s="6"/>
      <c r="AG2" s="6"/>
      <c r="AT2" s="6"/>
      <c r="CK2" s="6"/>
    </row>
    <row r="3" spans="1:93" s="1" customFormat="1" ht="15.75" x14ac:dyDescent="0.2">
      <c r="E3" s="9" t="s">
        <v>243</v>
      </c>
      <c r="F3" s="9"/>
      <c r="G3" s="9"/>
      <c r="H3" s="10"/>
      <c r="I3" s="10"/>
      <c r="J3" s="10"/>
      <c r="K3" s="10"/>
      <c r="L3" s="11"/>
      <c r="O3" s="1" t="s">
        <v>10</v>
      </c>
      <c r="AF3" s="1" t="s">
        <v>11</v>
      </c>
      <c r="AT3" s="1" t="s">
        <v>12</v>
      </c>
      <c r="BB3" s="12" t="s">
        <v>13</v>
      </c>
      <c r="BC3" s="13" t="s">
        <v>14</v>
      </c>
      <c r="BD3" s="14" t="s">
        <v>15</v>
      </c>
      <c r="BN3" s="1" t="s">
        <v>16</v>
      </c>
      <c r="BW3" s="10"/>
      <c r="BY3" s="10"/>
      <c r="BZ3" s="10"/>
      <c r="CC3" s="10"/>
      <c r="CK3" s="10"/>
    </row>
    <row r="4" spans="1:93" s="5" customFormat="1" ht="15.75" x14ac:dyDescent="0.2">
      <c r="O4" s="20" t="s">
        <v>246</v>
      </c>
      <c r="P4" s="15"/>
      <c r="Q4" s="15"/>
      <c r="BB4" s="16" t="s">
        <v>17</v>
      </c>
      <c r="BC4" s="16" t="s">
        <v>17</v>
      </c>
      <c r="BI4" s="17" t="s">
        <v>233</v>
      </c>
      <c r="BJ4" s="15"/>
      <c r="BK4" s="15"/>
      <c r="BL4" s="15"/>
      <c r="BM4" s="15"/>
      <c r="BW4" s="6"/>
      <c r="BY4" s="6"/>
      <c r="CE4" s="6"/>
      <c r="CF4" s="6"/>
      <c r="CG4" s="6"/>
      <c r="CH4" s="6"/>
      <c r="CI4" s="6"/>
      <c r="CJ4" s="6"/>
      <c r="CK4" s="6"/>
      <c r="CL4" s="6"/>
      <c r="CM4" s="5" t="e">
        <f>+#REF!+#REF!</f>
        <v>#REF!</v>
      </c>
      <c r="CO4" s="5" t="e">
        <f>+#REF!+#REF!</f>
        <v>#REF!</v>
      </c>
    </row>
    <row r="5" spans="1:93" s="5" customFormat="1" ht="15.75" x14ac:dyDescent="0.2">
      <c r="L5" s="18"/>
      <c r="O5" s="5" t="s">
        <v>18</v>
      </c>
      <c r="BB5" s="19"/>
      <c r="BC5" s="19"/>
      <c r="BE5" s="342" t="s">
        <v>19</v>
      </c>
      <c r="BO5" s="20"/>
      <c r="BP5" s="20"/>
      <c r="BQ5" s="20"/>
      <c r="BR5" s="20"/>
      <c r="BS5" s="20"/>
      <c r="BW5" s="6"/>
      <c r="BY5" s="6"/>
      <c r="BZ5" s="6"/>
      <c r="CE5" s="6"/>
      <c r="CF5" s="6"/>
      <c r="CG5" s="6"/>
      <c r="CH5" s="6"/>
      <c r="CI5" s="6"/>
      <c r="CJ5" s="6"/>
      <c r="CK5" s="6"/>
      <c r="CL5" s="6"/>
    </row>
    <row r="6" spans="1:93" s="5" customFormat="1" ht="15.75" x14ac:dyDescent="0.2">
      <c r="E6" s="339" t="s">
        <v>20</v>
      </c>
      <c r="F6" s="339"/>
      <c r="G6" s="339"/>
      <c r="H6" s="339"/>
      <c r="I6" s="339"/>
      <c r="J6" s="339"/>
      <c r="K6" s="339"/>
      <c r="O6" s="15" t="s">
        <v>21</v>
      </c>
      <c r="P6" s="15"/>
      <c r="Q6" s="15"/>
      <c r="X6" s="5" t="s">
        <v>18</v>
      </c>
      <c r="AF6" s="5" t="str">
        <f>+O6</f>
        <v>Figures in Rs. Crore</v>
      </c>
      <c r="AT6" s="5" t="str">
        <f>+AF6</f>
        <v>Figures in Rs. Crore</v>
      </c>
      <c r="BB6" s="21" t="s">
        <v>22</v>
      </c>
      <c r="BC6" s="22"/>
      <c r="BD6" s="5" t="s">
        <v>23</v>
      </c>
      <c r="BE6" s="342"/>
      <c r="BN6" s="5" t="str">
        <f>AT6</f>
        <v>Figures in Rs. Crore</v>
      </c>
      <c r="BO6" s="20"/>
      <c r="BP6" s="20"/>
      <c r="BQ6" s="20"/>
      <c r="BR6" s="20"/>
      <c r="BS6" s="20"/>
      <c r="CJ6" s="6"/>
      <c r="CK6" s="6"/>
    </row>
    <row r="7" spans="1:93" s="26" customFormat="1" x14ac:dyDescent="0.2">
      <c r="A7" s="5"/>
      <c r="B7" s="5"/>
      <c r="C7" s="5"/>
      <c r="D7" s="5"/>
      <c r="E7" s="5"/>
      <c r="F7" s="23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24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21"/>
      <c r="BC7" s="22"/>
      <c r="BD7" s="25"/>
      <c r="BI7" s="26" t="s">
        <v>24</v>
      </c>
      <c r="BJ7" s="26" t="s">
        <v>25</v>
      </c>
      <c r="BK7" s="26" t="s">
        <v>26</v>
      </c>
      <c r="BL7" s="26" t="s">
        <v>27</v>
      </c>
      <c r="BM7" s="26" t="s">
        <v>28</v>
      </c>
      <c r="BN7" s="26" t="s">
        <v>29</v>
      </c>
      <c r="BO7" s="27"/>
      <c r="BP7" s="27"/>
      <c r="BQ7" s="27"/>
      <c r="BR7" s="27"/>
      <c r="BS7" s="27"/>
    </row>
    <row r="8" spans="1:93" s="32" customFormat="1" ht="15.75" x14ac:dyDescent="0.2">
      <c r="A8" s="28"/>
      <c r="B8" s="28"/>
      <c r="C8" s="28" t="s">
        <v>30</v>
      </c>
      <c r="D8" s="28"/>
      <c r="E8" s="28"/>
      <c r="F8" s="28" t="s">
        <v>31</v>
      </c>
      <c r="G8" s="28"/>
      <c r="H8" s="28"/>
      <c r="I8" s="28" t="s">
        <v>32</v>
      </c>
      <c r="J8" s="28" t="s">
        <v>33</v>
      </c>
      <c r="K8" s="28"/>
      <c r="L8" s="28" t="s">
        <v>34</v>
      </c>
      <c r="M8" s="28" t="s">
        <v>35</v>
      </c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7"/>
      <c r="AW8" s="7"/>
      <c r="AX8" s="7"/>
      <c r="AY8" s="7"/>
      <c r="AZ8" s="7"/>
      <c r="BA8" s="7"/>
      <c r="BB8" s="21" t="s">
        <v>36</v>
      </c>
      <c r="BC8" s="29">
        <v>64.239999999999995</v>
      </c>
      <c r="BD8" s="30">
        <f>6.17/24*30/2</f>
        <v>3.8562500000000002</v>
      </c>
      <c r="BE8" s="31">
        <f>BC8+BD8</f>
        <v>68.096249999999998</v>
      </c>
      <c r="BJ8" s="32" t="s">
        <v>37</v>
      </c>
      <c r="BK8" s="33">
        <v>0</v>
      </c>
      <c r="BL8" s="33">
        <v>1</v>
      </c>
      <c r="BM8" s="34" t="s">
        <v>38</v>
      </c>
      <c r="BN8" s="32" t="s">
        <v>39</v>
      </c>
      <c r="BO8" s="3"/>
      <c r="BP8" s="3"/>
      <c r="BQ8" s="3"/>
      <c r="BR8" s="3"/>
      <c r="BS8" s="3"/>
      <c r="CJ8" s="4"/>
      <c r="CK8" s="4"/>
    </row>
    <row r="9" spans="1:93" s="32" customFormat="1" ht="15.75" x14ac:dyDescent="0.2">
      <c r="A9" s="28"/>
      <c r="B9" s="28"/>
      <c r="C9" s="35">
        <f>BC53</f>
        <v>0.05</v>
      </c>
      <c r="D9" s="36"/>
      <c r="E9" s="37"/>
      <c r="F9" s="36">
        <f>BC59</f>
        <v>0.11111111111111112</v>
      </c>
      <c r="G9" s="36"/>
      <c r="H9" s="37"/>
      <c r="I9" s="38">
        <f>+BC33+BC34+BC35+BC36</f>
        <v>0.1</v>
      </c>
      <c r="J9" s="35">
        <f>BC54</f>
        <v>0.18</v>
      </c>
      <c r="K9" s="36"/>
      <c r="L9" s="37">
        <f>+$BC$63</f>
        <v>0.05</v>
      </c>
      <c r="M9" s="37">
        <f>BC58</f>
        <v>0.18</v>
      </c>
      <c r="N9" s="28"/>
      <c r="O9" s="28"/>
      <c r="P9" s="28"/>
      <c r="Q9" s="28"/>
      <c r="R9" s="28"/>
      <c r="S9" s="28"/>
      <c r="T9" s="28"/>
      <c r="U9" s="28"/>
      <c r="V9" s="28"/>
      <c r="W9" s="28">
        <f>V18+W18+X18+Y18</f>
        <v>0</v>
      </c>
      <c r="X9" s="28">
        <f>V18+W18</f>
        <v>0</v>
      </c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7"/>
      <c r="AW9" s="7"/>
      <c r="AX9" s="7"/>
      <c r="AY9" s="7"/>
      <c r="AZ9" s="7"/>
      <c r="BA9" s="7"/>
      <c r="BB9" s="21" t="s">
        <v>40</v>
      </c>
      <c r="BC9" s="39">
        <v>70.760000000000005</v>
      </c>
      <c r="BD9" s="30">
        <f>BD8*1.06795</f>
        <v>4.1182821875000002</v>
      </c>
      <c r="BE9" s="31">
        <f>BC9+BD9</f>
        <v>74.878282187500005</v>
      </c>
      <c r="BM9" s="33">
        <v>0.1</v>
      </c>
      <c r="BO9" s="3"/>
      <c r="BP9" s="3"/>
      <c r="BQ9" s="3"/>
      <c r="BR9" s="3"/>
      <c r="BS9" s="3"/>
      <c r="CJ9" s="4"/>
      <c r="CK9" s="4"/>
    </row>
    <row r="10" spans="1:93" ht="15.75" x14ac:dyDescent="0.2">
      <c r="A10" s="40"/>
      <c r="B10" s="41"/>
      <c r="C10" s="42" t="s">
        <v>41</v>
      </c>
      <c r="D10" s="43">
        <v>68.096249999999998</v>
      </c>
      <c r="E10" s="41"/>
      <c r="F10" s="44"/>
      <c r="G10" s="45"/>
      <c r="H10" s="45"/>
      <c r="I10" s="45"/>
      <c r="J10" s="46"/>
      <c r="K10" s="45"/>
      <c r="L10" s="46"/>
      <c r="M10" s="45"/>
      <c r="N10" s="47"/>
      <c r="O10" s="45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5"/>
      <c r="AW10" s="5"/>
      <c r="AX10" s="5"/>
      <c r="AY10" s="5"/>
      <c r="AZ10" s="5"/>
      <c r="BA10" s="5"/>
      <c r="BB10" s="21" t="s">
        <v>42</v>
      </c>
      <c r="BC10" s="48"/>
      <c r="BD10" s="49"/>
      <c r="BH10" s="51">
        <v>0.6</v>
      </c>
      <c r="BI10" s="52" t="s">
        <v>43</v>
      </c>
      <c r="BJ10" s="50" t="e">
        <f>+BJ1*BH10</f>
        <v>#REF!</v>
      </c>
      <c r="BK10" s="50" t="e">
        <f>+BJ10*BK8</f>
        <v>#REF!</v>
      </c>
      <c r="BL10" s="50" t="e">
        <f>+BJ10*BL8</f>
        <v>#REF!</v>
      </c>
      <c r="BM10" s="52" t="e">
        <f>BL10*BM9/2</f>
        <v>#REF!</v>
      </c>
      <c r="BN10" s="50" t="e">
        <f>+BM10+BL10+BK10</f>
        <v>#REF!</v>
      </c>
      <c r="BO10" s="53"/>
      <c r="BP10" s="53"/>
      <c r="BQ10" s="53"/>
      <c r="BR10" s="53"/>
      <c r="BS10" s="53"/>
      <c r="CJ10" s="54"/>
      <c r="CK10" s="54"/>
    </row>
    <row r="11" spans="1:93" ht="15.75" x14ac:dyDescent="0.2">
      <c r="A11" s="40"/>
      <c r="B11" s="40"/>
      <c r="C11" s="42" t="s">
        <v>44</v>
      </c>
      <c r="D11" s="43">
        <v>74.878282187500005</v>
      </c>
      <c r="E11" s="55"/>
      <c r="F11" s="56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0"/>
      <c r="S11" s="40"/>
      <c r="T11" s="41"/>
      <c r="U11" s="40"/>
      <c r="V11" s="40"/>
      <c r="W11" s="40"/>
      <c r="X11" s="40"/>
      <c r="Y11" s="40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0"/>
      <c r="AQ11" s="40"/>
      <c r="AR11" s="40"/>
      <c r="AS11" s="41"/>
      <c r="AT11" s="40"/>
      <c r="AU11" s="40"/>
      <c r="AV11" s="6"/>
      <c r="AW11" s="5"/>
      <c r="AX11" s="5"/>
      <c r="AY11" s="5"/>
      <c r="AZ11" s="5"/>
      <c r="BA11" s="5"/>
      <c r="BB11" s="21" t="s">
        <v>45</v>
      </c>
      <c r="BC11" s="48"/>
      <c r="BD11" s="49"/>
      <c r="BE11" s="57"/>
      <c r="BH11" s="51">
        <f>0.4-BH12</f>
        <v>0.28000000000000003</v>
      </c>
      <c r="BI11" s="52" t="s">
        <v>244</v>
      </c>
      <c r="BJ11" s="50" t="e">
        <f>+BJ1*BH11</f>
        <v>#REF!</v>
      </c>
      <c r="BK11" s="50" t="e">
        <f>+BJ11*BK8</f>
        <v>#REF!</v>
      </c>
      <c r="BL11" s="50" t="e">
        <f>+BJ11*BL8</f>
        <v>#REF!</v>
      </c>
      <c r="BM11" s="52" t="e">
        <f>(BL10*BM9+BL11*BM9/2)*4/12</f>
        <v>#REF!</v>
      </c>
      <c r="BN11" s="50" t="e">
        <f>+BM11+BL11+BK11</f>
        <v>#REF!</v>
      </c>
      <c r="BO11" s="53"/>
      <c r="BP11" s="53"/>
      <c r="BQ11" s="53"/>
      <c r="BR11" s="53"/>
      <c r="BS11" s="53"/>
    </row>
    <row r="12" spans="1:93" ht="15.75" x14ac:dyDescent="0.2">
      <c r="A12" s="58" t="s">
        <v>46</v>
      </c>
      <c r="B12" s="58" t="s">
        <v>47</v>
      </c>
      <c r="C12" s="58" t="s">
        <v>48</v>
      </c>
      <c r="D12" s="58" t="s">
        <v>49</v>
      </c>
      <c r="E12" s="58"/>
      <c r="F12" s="58"/>
      <c r="G12" s="58"/>
      <c r="H12" s="58" t="s">
        <v>50</v>
      </c>
      <c r="I12" s="58"/>
      <c r="J12" s="58" t="s">
        <v>51</v>
      </c>
      <c r="K12" s="58"/>
      <c r="L12" s="343" t="s">
        <v>52</v>
      </c>
      <c r="M12" s="343"/>
      <c r="N12" s="343" t="s">
        <v>53</v>
      </c>
      <c r="O12" s="343"/>
      <c r="P12" s="344" t="s">
        <v>54</v>
      </c>
      <c r="Q12" s="344"/>
      <c r="R12" s="344" t="s">
        <v>5</v>
      </c>
      <c r="S12" s="344"/>
      <c r="T12" s="344"/>
      <c r="U12" s="344"/>
      <c r="V12" s="344" t="s">
        <v>55</v>
      </c>
      <c r="W12" s="344"/>
      <c r="X12" s="344"/>
      <c r="Y12" s="344"/>
      <c r="Z12" s="344" t="s">
        <v>56</v>
      </c>
      <c r="AA12" s="344"/>
      <c r="AB12" s="344"/>
      <c r="AC12" s="345" t="s">
        <v>57</v>
      </c>
      <c r="AD12" s="345"/>
      <c r="AE12" s="345"/>
      <c r="AF12" s="345"/>
      <c r="AG12" s="345"/>
      <c r="AH12" s="345" t="s">
        <v>58</v>
      </c>
      <c r="AI12" s="345"/>
      <c r="AJ12" s="345"/>
      <c r="AK12" s="344" t="s">
        <v>59</v>
      </c>
      <c r="AL12" s="344"/>
      <c r="AM12" s="344" t="s">
        <v>60</v>
      </c>
      <c r="AN12" s="344"/>
      <c r="AO12" s="344" t="s">
        <v>61</v>
      </c>
      <c r="AP12" s="344"/>
      <c r="AQ12" s="344" t="s">
        <v>62</v>
      </c>
      <c r="AR12" s="344"/>
      <c r="AS12" s="351" t="s">
        <v>63</v>
      </c>
      <c r="AT12" s="344"/>
      <c r="AU12" s="352"/>
      <c r="AV12" s="346" t="s">
        <v>64</v>
      </c>
      <c r="AW12" s="347"/>
      <c r="AX12" s="347"/>
      <c r="AY12" s="26"/>
      <c r="AZ12" s="26"/>
      <c r="BA12" s="59"/>
      <c r="BB12" s="21"/>
      <c r="BC12" s="48"/>
      <c r="BD12" s="49"/>
      <c r="BH12" s="66">
        <v>0.12</v>
      </c>
      <c r="BI12" s="50" t="s">
        <v>82</v>
      </c>
      <c r="BJ12" s="50" t="e">
        <f>+BJ1*BH12</f>
        <v>#REF!</v>
      </c>
      <c r="BK12" s="50" t="e">
        <f>+BJ12*BK8</f>
        <v>#REF!</v>
      </c>
      <c r="BL12" s="50" t="e">
        <f>+BJ12*BL8</f>
        <v>#REF!</v>
      </c>
      <c r="BM12" s="50">
        <v>0</v>
      </c>
      <c r="BN12" s="50" t="e">
        <f>+BM12+BL12+BK12</f>
        <v>#REF!</v>
      </c>
      <c r="BO12" s="53"/>
      <c r="BP12" s="53"/>
      <c r="BQ12" s="53"/>
      <c r="BR12" s="53"/>
      <c r="BS12" s="53"/>
      <c r="BT12" s="57"/>
    </row>
    <row r="13" spans="1:93" ht="31.5" x14ac:dyDescent="0.2">
      <c r="A13" s="6"/>
      <c r="B13" s="6"/>
      <c r="C13" s="6" t="s">
        <v>65</v>
      </c>
      <c r="D13" s="348" t="s">
        <v>66</v>
      </c>
      <c r="E13" s="348"/>
      <c r="F13" s="348" t="s">
        <v>67</v>
      </c>
      <c r="G13" s="348"/>
      <c r="H13" s="6" t="s">
        <v>66</v>
      </c>
      <c r="I13" s="6" t="s">
        <v>67</v>
      </c>
      <c r="J13" s="6" t="s">
        <v>66</v>
      </c>
      <c r="K13" s="6" t="s">
        <v>67</v>
      </c>
      <c r="L13" s="6" t="s">
        <v>68</v>
      </c>
      <c r="M13" s="6" t="s">
        <v>69</v>
      </c>
      <c r="N13" s="6" t="s">
        <v>66</v>
      </c>
      <c r="O13" s="6" t="s">
        <v>67</v>
      </c>
      <c r="P13" s="60" t="s">
        <v>70</v>
      </c>
      <c r="Q13" s="61" t="s">
        <v>71</v>
      </c>
      <c r="R13" s="6" t="s">
        <v>3</v>
      </c>
      <c r="S13" s="6" t="s">
        <v>72</v>
      </c>
      <c r="T13" s="6" t="s">
        <v>73</v>
      </c>
      <c r="U13" s="6" t="s">
        <v>74</v>
      </c>
      <c r="V13" s="348" t="s">
        <v>75</v>
      </c>
      <c r="W13" s="348"/>
      <c r="X13" s="348"/>
      <c r="Y13" s="6" t="s">
        <v>76</v>
      </c>
      <c r="Z13" s="6" t="s">
        <v>77</v>
      </c>
      <c r="AA13" s="6" t="s">
        <v>78</v>
      </c>
      <c r="AB13" s="6" t="s">
        <v>78</v>
      </c>
      <c r="AC13" s="6" t="s">
        <v>30</v>
      </c>
      <c r="AD13" s="6" t="s">
        <v>79</v>
      </c>
      <c r="AE13" s="6" t="s">
        <v>80</v>
      </c>
      <c r="AF13" s="62" t="str">
        <f>BB61</f>
        <v>Social Welfare surcharge</v>
      </c>
      <c r="AG13" s="6" t="s">
        <v>79</v>
      </c>
      <c r="AH13" s="6" t="s">
        <v>79</v>
      </c>
      <c r="AI13" s="6" t="s">
        <v>79</v>
      </c>
      <c r="AJ13" s="6" t="s">
        <v>70</v>
      </c>
      <c r="AK13" s="6"/>
      <c r="AL13" s="6"/>
      <c r="AM13" s="6"/>
      <c r="AN13" s="6"/>
      <c r="AO13" s="6"/>
      <c r="AP13" s="6"/>
      <c r="AQ13" s="6"/>
      <c r="AR13" s="5"/>
      <c r="AS13" s="63"/>
      <c r="AT13" s="6"/>
      <c r="AU13" s="64"/>
      <c r="AV13" s="349" t="s">
        <v>81</v>
      </c>
      <c r="AW13" s="350"/>
      <c r="AX13" s="350"/>
      <c r="BA13" s="65"/>
      <c r="BB13" s="21"/>
      <c r="BC13" s="48"/>
      <c r="BD13" s="49"/>
      <c r="BH13" s="66">
        <f>SUM(BH10:BH12)</f>
        <v>1</v>
      </c>
      <c r="BI13" s="50" t="s">
        <v>95</v>
      </c>
      <c r="BJ13" s="50" t="e">
        <f>SUM(BJ10:BJ12)</f>
        <v>#REF!</v>
      </c>
      <c r="BK13" s="50" t="e">
        <f>SUM(BK10:BK12)</f>
        <v>#REF!</v>
      </c>
      <c r="BL13" s="50" t="e">
        <f>SUM(BL10:BL12)</f>
        <v>#REF!</v>
      </c>
      <c r="BM13" s="50" t="e">
        <f>SUM(BM10:BM12)</f>
        <v>#REF!</v>
      </c>
      <c r="BN13" s="50" t="e">
        <f>SUM(BN10:BN12)</f>
        <v>#REF!</v>
      </c>
      <c r="BO13" s="53"/>
      <c r="BP13" s="53"/>
      <c r="BQ13" s="53"/>
      <c r="BR13" s="53"/>
      <c r="BS13" s="53"/>
    </row>
    <row r="14" spans="1:93" ht="31.5" x14ac:dyDescent="0.2">
      <c r="A14" s="58"/>
      <c r="B14" s="58"/>
      <c r="C14" s="58"/>
      <c r="D14" s="58" t="s">
        <v>83</v>
      </c>
      <c r="E14" s="58" t="s">
        <v>84</v>
      </c>
      <c r="F14" s="58" t="s">
        <v>83</v>
      </c>
      <c r="G14" s="58" t="s">
        <v>84</v>
      </c>
      <c r="H14" s="58"/>
      <c r="I14" s="58"/>
      <c r="J14" s="58"/>
      <c r="K14" s="58"/>
      <c r="L14" s="58" t="s">
        <v>67</v>
      </c>
      <c r="M14" s="58" t="s">
        <v>67</v>
      </c>
      <c r="N14" s="58"/>
      <c r="O14" s="58"/>
      <c r="P14" s="58"/>
      <c r="Q14" s="58"/>
      <c r="R14" s="58"/>
      <c r="S14" s="58"/>
      <c r="T14" s="58"/>
      <c r="U14" s="58"/>
      <c r="V14" s="67" t="s">
        <v>85</v>
      </c>
      <c r="W14" s="343" t="s">
        <v>86</v>
      </c>
      <c r="X14" s="343"/>
      <c r="Y14" s="58"/>
      <c r="Z14" s="58" t="s">
        <v>87</v>
      </c>
      <c r="AA14" s="58" t="s">
        <v>87</v>
      </c>
      <c r="AB14" s="58" t="s">
        <v>88</v>
      </c>
      <c r="AC14" s="58"/>
      <c r="AD14" s="58" t="s">
        <v>89</v>
      </c>
      <c r="AE14" s="58" t="s">
        <v>90</v>
      </c>
      <c r="AF14" s="58"/>
      <c r="AG14" s="58" t="s">
        <v>91</v>
      </c>
      <c r="AH14" s="58" t="s">
        <v>92</v>
      </c>
      <c r="AI14" s="58" t="s">
        <v>93</v>
      </c>
      <c r="AJ14" s="58"/>
      <c r="AK14" s="58"/>
      <c r="AL14" s="58"/>
      <c r="AM14" s="58"/>
      <c r="AN14" s="58"/>
      <c r="AO14" s="58"/>
      <c r="AP14" s="58"/>
      <c r="AQ14" s="58"/>
      <c r="AR14" s="58"/>
      <c r="AS14" s="68"/>
      <c r="AT14" s="58"/>
      <c r="AU14" s="69"/>
      <c r="AV14" s="69" t="s">
        <v>94</v>
      </c>
      <c r="AW14" s="54"/>
      <c r="AX14" s="54"/>
      <c r="BA14" s="65"/>
      <c r="BB14" s="21"/>
      <c r="BC14" s="48"/>
      <c r="BD14" s="49"/>
      <c r="BI14" s="50" t="s">
        <v>98</v>
      </c>
      <c r="BN14" s="50" t="e">
        <f>AT25</f>
        <v>#REF!</v>
      </c>
      <c r="BO14" s="53"/>
      <c r="BP14" s="53"/>
      <c r="BQ14" s="53"/>
      <c r="BR14" s="53"/>
      <c r="BS14" s="53"/>
    </row>
    <row r="15" spans="1:93" ht="15.75" x14ac:dyDescent="0.2">
      <c r="A15" s="6"/>
      <c r="B15" s="6"/>
      <c r="C15" s="5"/>
      <c r="D15" s="6" t="s">
        <v>48</v>
      </c>
      <c r="E15" s="6" t="s">
        <v>48</v>
      </c>
      <c r="F15" s="6" t="s">
        <v>96</v>
      </c>
      <c r="G15" s="6" t="s">
        <v>96</v>
      </c>
      <c r="H15" s="6" t="s">
        <v>48</v>
      </c>
      <c r="I15" s="6" t="s">
        <v>96</v>
      </c>
      <c r="J15" s="6" t="s">
        <v>48</v>
      </c>
      <c r="K15" s="6" t="s">
        <v>96</v>
      </c>
      <c r="L15" s="6" t="s">
        <v>96</v>
      </c>
      <c r="M15" s="6" t="s">
        <v>96</v>
      </c>
      <c r="N15" s="6" t="s">
        <v>48</v>
      </c>
      <c r="O15" s="6" t="s">
        <v>96</v>
      </c>
      <c r="P15" s="6" t="s">
        <v>96</v>
      </c>
      <c r="Q15" s="6" t="s">
        <v>96</v>
      </c>
      <c r="R15" s="6" t="s">
        <v>96</v>
      </c>
      <c r="S15" s="6" t="s">
        <v>96</v>
      </c>
      <c r="T15" s="6" t="s">
        <v>96</v>
      </c>
      <c r="U15" s="6" t="s">
        <v>96</v>
      </c>
      <c r="V15" s="6" t="s">
        <v>48</v>
      </c>
      <c r="W15" s="6" t="s">
        <v>48</v>
      </c>
      <c r="X15" s="6" t="s">
        <v>96</v>
      </c>
      <c r="Y15" s="6" t="s">
        <v>96</v>
      </c>
      <c r="Z15" s="6" t="s">
        <v>48</v>
      </c>
      <c r="AA15" s="6" t="s">
        <v>96</v>
      </c>
      <c r="AB15" s="6" t="s">
        <v>96</v>
      </c>
      <c r="AC15" s="6" t="s">
        <v>96</v>
      </c>
      <c r="AD15" s="6" t="s">
        <v>96</v>
      </c>
      <c r="AE15" s="6" t="s">
        <v>96</v>
      </c>
      <c r="AF15" s="6" t="s">
        <v>96</v>
      </c>
      <c r="AG15" s="6" t="s">
        <v>96</v>
      </c>
      <c r="AH15" s="6" t="s">
        <v>96</v>
      </c>
      <c r="AI15" s="6" t="s">
        <v>96</v>
      </c>
      <c r="AJ15" s="6" t="s">
        <v>96</v>
      </c>
      <c r="AK15" s="6" t="s">
        <v>48</v>
      </c>
      <c r="AL15" s="6" t="s">
        <v>96</v>
      </c>
      <c r="AM15" s="6" t="s">
        <v>48</v>
      </c>
      <c r="AN15" s="6" t="s">
        <v>96</v>
      </c>
      <c r="AO15" s="6" t="s">
        <v>48</v>
      </c>
      <c r="AP15" s="6" t="s">
        <v>96</v>
      </c>
      <c r="AQ15" s="6" t="s">
        <v>48</v>
      </c>
      <c r="AR15" s="6" t="s">
        <v>96</v>
      </c>
      <c r="AS15" s="63" t="s">
        <v>48</v>
      </c>
      <c r="AT15" s="6" t="s">
        <v>96</v>
      </c>
      <c r="AU15" s="64" t="s">
        <v>97</v>
      </c>
      <c r="AV15" s="69" t="s">
        <v>96</v>
      </c>
      <c r="AW15" s="54" t="s">
        <v>96</v>
      </c>
      <c r="AX15" s="54" t="s">
        <v>97</v>
      </c>
      <c r="BA15" s="65"/>
      <c r="BB15" s="21"/>
      <c r="BC15" s="48"/>
      <c r="BD15" s="49"/>
      <c r="BI15" s="50" t="s">
        <v>145</v>
      </c>
      <c r="BN15" s="50" t="e">
        <f>+BN13-BN14</f>
        <v>#REF!</v>
      </c>
      <c r="BO15" s="53"/>
      <c r="BP15" s="53"/>
      <c r="BQ15" s="53"/>
      <c r="BR15" s="53"/>
      <c r="BS15" s="53"/>
      <c r="CJ15" s="50">
        <f>+CI15*(1.3*1.04)+CI15*0.03</f>
        <v>0</v>
      </c>
    </row>
    <row r="16" spans="1:93" ht="15.75" x14ac:dyDescent="0.2">
      <c r="A16" s="58" t="s">
        <v>99</v>
      </c>
      <c r="B16" s="58" t="s">
        <v>100</v>
      </c>
      <c r="C16" s="58" t="s">
        <v>101</v>
      </c>
      <c r="D16" s="58" t="s">
        <v>102</v>
      </c>
      <c r="E16" s="58" t="s">
        <v>103</v>
      </c>
      <c r="F16" s="58" t="s">
        <v>104</v>
      </c>
      <c r="G16" s="58" t="s">
        <v>105</v>
      </c>
      <c r="H16" s="58" t="s">
        <v>106</v>
      </c>
      <c r="I16" s="58" t="s">
        <v>107</v>
      </c>
      <c r="J16" s="58" t="s">
        <v>108</v>
      </c>
      <c r="K16" s="58" t="s">
        <v>109</v>
      </c>
      <c r="L16" s="58" t="s">
        <v>110</v>
      </c>
      <c r="M16" s="58" t="s">
        <v>111</v>
      </c>
      <c r="N16" s="58" t="s">
        <v>112</v>
      </c>
      <c r="O16" s="58" t="s">
        <v>113</v>
      </c>
      <c r="P16" s="58" t="s">
        <v>114</v>
      </c>
      <c r="Q16" s="58"/>
      <c r="R16" s="58" t="s">
        <v>115</v>
      </c>
      <c r="S16" s="58" t="s">
        <v>116</v>
      </c>
      <c r="T16" s="70" t="s">
        <v>117</v>
      </c>
      <c r="U16" s="58" t="s">
        <v>118</v>
      </c>
      <c r="V16" s="58" t="s">
        <v>119</v>
      </c>
      <c r="W16" s="58" t="s">
        <v>120</v>
      </c>
      <c r="X16" s="58" t="s">
        <v>121</v>
      </c>
      <c r="Y16" s="58" t="s">
        <v>122</v>
      </c>
      <c r="Z16" s="58" t="s">
        <v>123</v>
      </c>
      <c r="AA16" s="58" t="s">
        <v>124</v>
      </c>
      <c r="AB16" s="58" t="s">
        <v>125</v>
      </c>
      <c r="AC16" s="58" t="s">
        <v>126</v>
      </c>
      <c r="AD16" s="58" t="s">
        <v>127</v>
      </c>
      <c r="AE16" s="58" t="s">
        <v>128</v>
      </c>
      <c r="AF16" s="58" t="s">
        <v>129</v>
      </c>
      <c r="AG16" s="58" t="s">
        <v>130</v>
      </c>
      <c r="AH16" s="58" t="s">
        <v>131</v>
      </c>
      <c r="AI16" s="58" t="s">
        <v>132</v>
      </c>
      <c r="AJ16" s="58" t="s">
        <v>133</v>
      </c>
      <c r="AK16" s="58" t="s">
        <v>134</v>
      </c>
      <c r="AL16" s="58" t="s">
        <v>135</v>
      </c>
      <c r="AM16" s="58" t="s">
        <v>136</v>
      </c>
      <c r="AN16" s="58" t="s">
        <v>137</v>
      </c>
      <c r="AO16" s="58" t="s">
        <v>138</v>
      </c>
      <c r="AP16" s="58" t="s">
        <v>139</v>
      </c>
      <c r="AQ16" s="58" t="s">
        <v>140</v>
      </c>
      <c r="AR16" s="58" t="s">
        <v>141</v>
      </c>
      <c r="AS16" s="68" t="s">
        <v>142</v>
      </c>
      <c r="AT16" s="58" t="s">
        <v>143</v>
      </c>
      <c r="AU16" s="69" t="s">
        <v>144</v>
      </c>
      <c r="AV16" s="69" t="s">
        <v>142</v>
      </c>
      <c r="AW16" s="54"/>
      <c r="AX16" s="54"/>
      <c r="BA16" s="65"/>
      <c r="BB16" s="21"/>
      <c r="BC16" s="48"/>
      <c r="BD16" s="49"/>
      <c r="BG16" s="78"/>
      <c r="BH16" s="78"/>
      <c r="BI16" s="78"/>
      <c r="BJ16" s="78"/>
      <c r="BK16" s="78"/>
      <c r="BL16" s="78"/>
      <c r="BM16" s="78"/>
      <c r="BN16" s="78"/>
      <c r="BO16" s="53"/>
      <c r="BP16" s="53"/>
      <c r="BQ16" s="53"/>
      <c r="BR16" s="53"/>
      <c r="BS16" s="53"/>
      <c r="CJ16" s="50">
        <f>+CI16*(1.3*1.04)+CI16*0.03</f>
        <v>0</v>
      </c>
    </row>
    <row r="17" spans="1:72" s="78" customFormat="1" ht="25.5" x14ac:dyDescent="0.2">
      <c r="A17" s="71"/>
      <c r="B17" s="72"/>
      <c r="C17" s="73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5"/>
      <c r="AT17" s="74"/>
      <c r="AU17" s="76"/>
      <c r="AV17" s="77"/>
      <c r="BA17" s="79"/>
      <c r="BB17" s="21"/>
      <c r="BC17" s="48"/>
      <c r="BD17" s="77"/>
      <c r="BG17" s="2"/>
      <c r="BH17" s="2"/>
      <c r="BI17" s="2"/>
      <c r="BJ17" s="2"/>
      <c r="BK17" s="2"/>
      <c r="BL17" s="2"/>
      <c r="BM17" s="2"/>
      <c r="BN17" s="2"/>
    </row>
    <row r="18" spans="1:72" s="2" customFormat="1" ht="30" x14ac:dyDescent="0.2">
      <c r="A18" s="80" t="s">
        <v>146</v>
      </c>
      <c r="B18" s="81" t="s">
        <v>147</v>
      </c>
      <c r="C18" s="82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>
        <f>($BD$25*(D18+$BC$40*D18)+$BC$25*F18)</f>
        <v>0</v>
      </c>
      <c r="S18" s="84">
        <f>$BC$27*(J18+$BC$40*J18+K18+L18+M18)</f>
        <v>0</v>
      </c>
      <c r="T18" s="83">
        <f>$BC$29*(N18+$BC$40*N18+O18)</f>
        <v>0</v>
      </c>
      <c r="U18" s="83"/>
      <c r="V18" s="83">
        <f>$BC$34*(D18+J18+N18+$BC$40*(D18+J18+N18)+F18+K18+L18+M18+O18+P18+R18+S18+T18+U18)*0</f>
        <v>0</v>
      </c>
      <c r="W18" s="83">
        <f>($BC$35*(D18+J18+N18+$BC$40*(D18+J18+N18)+F18+K18+L18+M18+O18+P18+Q18+R18+S18+T18+U18))*0</f>
        <v>0</v>
      </c>
      <c r="X18" s="83">
        <f>$BC$36*(D18+J18+N18+$BC$40*(D18+J18+N18)+F18+K18+L18+M18+O18+P18+Q18+R18+S18+T18+U18)*0</f>
        <v>0</v>
      </c>
      <c r="Y18" s="84">
        <f>$BC$33*(D18+J18+N18+$BC$40*(D18+J18+N18)+F18+K18+L18+M18+O18+P18+Q18+R18+S18+T18+U18)</f>
        <v>0</v>
      </c>
      <c r="Z18" s="83">
        <f>$BC$40*(D18+H18+J18+N18)</f>
        <v>0</v>
      </c>
      <c r="AA18" s="83">
        <f>($BC$43*(D18+H18+$BC$40*(D18+H18))+$BC$45*(J18+N18+$BC$40*(J18+N18)))</f>
        <v>0</v>
      </c>
      <c r="AB18" s="83">
        <f>$BC$47*(F18+I18)+$BC$49*(K18+L18+O18)</f>
        <v>0</v>
      </c>
      <c r="AC18" s="83">
        <f>$BC$53*(D18+H18+J18+N18+Z18)</f>
        <v>0</v>
      </c>
      <c r="AD18" s="83">
        <f>$BC$54*((D18+E18+H18+J18+N18+Z18)+AC18+AF18)</f>
        <v>0</v>
      </c>
      <c r="AE18" s="83">
        <f>$BC$59*(E18+V18+W18+AK18+AM18+AO18)</f>
        <v>0</v>
      </c>
      <c r="AF18" s="84">
        <f>$BC$61*(AC18)</f>
        <v>0</v>
      </c>
      <c r="AG18" s="83">
        <f>$BC$55*(E18+V18+W18+AE18+AK18+AM18+AO18)</f>
        <v>0</v>
      </c>
      <c r="AH18" s="83">
        <f>$BC$56*(F18+G18+I18+K18+L18+M18+O18)</f>
        <v>0</v>
      </c>
      <c r="AI18" s="83">
        <f>$BC$57*(G18+P18+Q18+R18+S18+T18+U18+X18+AL18+AN18+AP18)+$BC$58*(AA18+AB18)</f>
        <v>0</v>
      </c>
      <c r="AJ18" s="83"/>
      <c r="AK18" s="83"/>
      <c r="AL18" s="83"/>
      <c r="AM18" s="83"/>
      <c r="AN18" s="83"/>
      <c r="AO18" s="83"/>
      <c r="AP18" s="83"/>
      <c r="AQ18" s="83">
        <f>+$BC$63*(D18+E18+H18+J18+N18+V18+W18+Z18+AK18+AM18+AO18)</f>
        <v>0</v>
      </c>
      <c r="AR18" s="83">
        <f>+$BC$63*(F18+G18+I18+K18+L18+M18+O18+P18+Q18+R18+S18+T18+U18+X18+Y18+AA18+AB18+AC18+AD18+AE18+AF18+AG18+AH18+AI18+AJ18+AL18+AN18+AP18)</f>
        <v>0</v>
      </c>
      <c r="AS18" s="85">
        <f>D18+E18+H18+J18+N18+V18+W18+Z18+AK18+AM18+AO18+AQ18</f>
        <v>0</v>
      </c>
      <c r="AT18" s="83">
        <f>(F18+G18+I18+K18+L18+M18+O18+P18+Q18+R18+S18+T18+U18+X18+Y18+AA18+AB18+AC18+AD18+AE18+AF18+AG18+AH18+AI18+AJ18+AL18+AN18+AP18+AR18)</f>
        <v>0</v>
      </c>
      <c r="AU18" s="86">
        <f>AS18+AT18</f>
        <v>0</v>
      </c>
      <c r="AV18" s="87"/>
      <c r="AW18" s="2">
        <f>AU18-AR18-AQ18-Y18</f>
        <v>0</v>
      </c>
      <c r="AX18" s="2">
        <f>AD18+AH18-$BC$56*(L18+M18)+$BC$55*(V18+W18+AE18+AK18+AM18+AO18)+$BC$57*(Q18+R18+T18+$BC$27*(J18+K18)+X18+AL18+AN18+AP18)+$BC$58*(AA18+AB18-L18*$BC$49)</f>
        <v>0</v>
      </c>
      <c r="AY18" s="2">
        <f>AW18-AX18</f>
        <v>0</v>
      </c>
      <c r="BG18" s="90"/>
      <c r="BH18" s="90"/>
      <c r="BI18" s="90"/>
      <c r="BJ18" s="90"/>
      <c r="BK18" s="90"/>
      <c r="BL18" s="90"/>
      <c r="BM18" s="90"/>
      <c r="BN18" s="90"/>
    </row>
    <row r="19" spans="1:72" s="90" customFormat="1" ht="25.5" x14ac:dyDescent="0.2">
      <c r="A19" s="80" t="s">
        <v>148</v>
      </c>
      <c r="B19" s="88" t="s">
        <v>149</v>
      </c>
      <c r="C19" s="82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 t="e">
        <f>#REF!</f>
        <v>#REF!</v>
      </c>
      <c r="R19" s="83" t="e">
        <f>($BD$25*(D19+$BC$40*D19)+$BC$25*F19)+#REF!/10^7*0</f>
        <v>#REF!</v>
      </c>
      <c r="S19" s="186">
        <f>($BC$27*(J19+$BC$40*J19+K19+L19+M19))</f>
        <v>0</v>
      </c>
      <c r="T19" s="83">
        <f>$BC$29*(N19+$BC$40*N19+O19)</f>
        <v>0</v>
      </c>
      <c r="U19" s="89"/>
      <c r="V19" s="83" t="e">
        <f>$BC$34*(D19+J19+N19+$BC$40*(D19+J19+N19)+F19+K19+L19+M19+O19+P19+R19+S19+T19+U19)*0</f>
        <v>#REF!</v>
      </c>
      <c r="W19" s="83" t="e">
        <f>($BC$35*(D19+J19+N19+$BC$40*(D19+J19+N19)+F19+K19+L19+M19+O19+P19+Q19+R19+S19+T19+U19))*0</f>
        <v>#REF!</v>
      </c>
      <c r="X19" s="83" t="e">
        <f>$BC$36*(D19+J19+N19+$BC$40*(D19+J19+N19)+F19+K19+L19+M19+O19+P19+Q19+R19+S19+T19+U19)*0</f>
        <v>#REF!</v>
      </c>
      <c r="Y19" s="83" t="e">
        <f>$BC$33*(D19+J19+N19+$BC$40*(D19+J19+N19)+F19+K19+L19+M19+O19+P19+Q19+R19+S19+T19+U19)+(48*3950)/10^7</f>
        <v>#REF!</v>
      </c>
      <c r="Z19" s="83">
        <f>$BC$40*(D19+H19+J19+N19)</f>
        <v>0</v>
      </c>
      <c r="AA19" s="83">
        <f>($BC$43*(D19+H19+$BC$40*(D19+H19))+$BC$45*(J19+N19+$BC$40*(J19+N19)))</f>
        <v>0</v>
      </c>
      <c r="AB19" s="83">
        <f>$BC$47*(F19+I19)+$BC$49*(K19+L19+O19)</f>
        <v>0</v>
      </c>
      <c r="AC19" s="83">
        <f>$BC$53*(D19+H19+J19+N19+Z19)</f>
        <v>0</v>
      </c>
      <c r="AD19" s="83">
        <f>$BC$54*((D19+E19+H19+J19+N19+Z19)+AC19+AF19)</f>
        <v>0</v>
      </c>
      <c r="AE19" s="83" t="e">
        <f>$BC$59*(V19+W19+AK19+AM19+AO19)*0</f>
        <v>#REF!</v>
      </c>
      <c r="AF19" s="84">
        <f>$BC$61*(AC19)</f>
        <v>0</v>
      </c>
      <c r="AG19" s="83" t="e">
        <f>$BC$55*(V19+W19+AE19+AK19+AM19+AO19)*0</f>
        <v>#REF!</v>
      </c>
      <c r="AH19" s="83">
        <f>$BC$56*(F19+G19+I19+K19+L19+M19+O19)</f>
        <v>0</v>
      </c>
      <c r="AI19" s="83" t="e">
        <f>$BC$57*(P19+Q19+R19+S19+T19+U19+X19+AL19+AN19+AP19)+$BC$58*(AA19+AB19)</f>
        <v>#REF!</v>
      </c>
      <c r="AJ19" s="83"/>
      <c r="AK19" s="83"/>
      <c r="AL19" s="83"/>
      <c r="AM19" s="83"/>
      <c r="AN19" s="83"/>
      <c r="AO19" s="83"/>
      <c r="AP19" s="83"/>
      <c r="AQ19" s="83" t="e">
        <f>+$BC$63*(D19+E19+H19+J19+N19+V19+W19+Z19+AK19+AM19+AO19)</f>
        <v>#REF!</v>
      </c>
      <c r="AR19" s="83" t="e">
        <f>+$BC$63*(F19+G19+I19+K19+L19+M19+O19+P19+Q19+R19+S19+T19+U19+X19+Y19+AA19+AB19+AC19+AD19+AE19+AF19+AG19+AH19+AI19+AJ19+AL19+AN19+AP19)</f>
        <v>#REF!</v>
      </c>
      <c r="AS19" s="85" t="e">
        <f>D19+E19+H19+J19+N19+V19+W19+Z19+AK19+AM19+AO19+AQ19</f>
        <v>#REF!</v>
      </c>
      <c r="AT19" s="83" t="e">
        <f>(F19+G19+I19+K19+L19+M19+O19+P19+Q19+R19+S19+T19+U19+X19+Y19+AA19+AB19+AC19+AD19+AE19+AF19+AG19+AH19+AI19+AJ19+AL19+AN19+AP19+AR19)</f>
        <v>#REF!</v>
      </c>
      <c r="AU19" s="86" t="e">
        <f>AS19+AT19</f>
        <v>#REF!</v>
      </c>
      <c r="AV19" s="87"/>
      <c r="AW19" s="2" t="e">
        <f>AU19-AR19-AQ19-Y19</f>
        <v>#REF!</v>
      </c>
      <c r="AX19" s="2" t="e">
        <f>AD19+AH19-$BC$56*(L19+M19)+$BC$55*(V19+W19+AE19+AK19+AM19+AO19)+$BC$57*(Q19+R19+T19+$BC$27*(J19+K19)+X19+AL19+AN19+AP19)+$BC$58*(AA19+AB19-L19*$BC$49)</f>
        <v>#REF!</v>
      </c>
      <c r="AY19" s="2" t="e">
        <f>AW19-AX19</f>
        <v>#REF!</v>
      </c>
    </row>
    <row r="20" spans="1:72" s="90" customFormat="1" ht="30" x14ac:dyDescent="0.2">
      <c r="A20" s="80" t="s">
        <v>150</v>
      </c>
      <c r="B20" s="88" t="s">
        <v>151</v>
      </c>
      <c r="C20" s="82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>
        <f>($BD$25*(D20+$BC$40*D20)+$BC$25*F20)</f>
        <v>0</v>
      </c>
      <c r="S20" s="83">
        <f>$BC$27*(J20+$BC$40*J20+K20+L20+M20)</f>
        <v>0</v>
      </c>
      <c r="T20" s="83">
        <f>$BC$29*(N20+$BC$40*N20+O20)</f>
        <v>0</v>
      </c>
      <c r="U20" s="83"/>
      <c r="V20" s="83">
        <f>$BC$34*(D20+J20+N20+$BC$40*(D20+J20+N20)+F20+K20+L20+M20+O20+P20+R20+S20+T20+U20)</f>
        <v>0</v>
      </c>
      <c r="W20" s="83">
        <f>($BC$35*(D20+J20+N20+$BC$40*(D20+J20+N20)+F20+K20+L20+M20+O20+P20+Q20+R20+S20+T20+U20))</f>
        <v>0</v>
      </c>
      <c r="X20" s="83">
        <f>$BC$36*(D20+J20+N20+$BC$40*(D20+J20+N20)+F20+K20+L20+M20+O20+P20+Q20+R20+S20+T20+U20)</f>
        <v>0</v>
      </c>
      <c r="Y20" s="83">
        <f>$BC$33*(D20+J20+N20+$BC$40*(D20+J20+N20)+F20+K20+L20+M20+O20+P20+Q20+R20+S20+T20+U20)</f>
        <v>0</v>
      </c>
      <c r="Z20" s="83">
        <f>$BC$40*(D20+H20+J20+N20)</f>
        <v>0</v>
      </c>
      <c r="AA20" s="83">
        <f>($BC$43*(D20+H20+$BC$40*(D20+H20))+$BC$45*(J20+N20+$BC$40*(J20+N20)))</f>
        <v>0</v>
      </c>
      <c r="AB20" s="83">
        <f>$BC$47*(F20+I20)+$BC$49*(K20+L20+O20)</f>
        <v>0</v>
      </c>
      <c r="AC20" s="83">
        <f>$BC$53*(D20+H20+J20+N20+Z20)</f>
        <v>0</v>
      </c>
      <c r="AD20" s="83">
        <f>$BC$54*((D20+E20+H20+J20+N20+Z20)+AC20+AF20)</f>
        <v>0</v>
      </c>
      <c r="AE20" s="83">
        <f>$BC$59*(V20+W20+AK20+AM20+AO20)*0</f>
        <v>0</v>
      </c>
      <c r="AF20" s="84">
        <f>$BC$61*(AC20)</f>
        <v>0</v>
      </c>
      <c r="AG20" s="83">
        <f>$BC$55*(V20+W20+AE20+AK20+AM20+AO20)*0</f>
        <v>0</v>
      </c>
      <c r="AH20" s="83">
        <f>$BC$56*(F20+G20+I20+K20+L20+M20+O20)</f>
        <v>0</v>
      </c>
      <c r="AI20" s="83">
        <f>$BC$57*(P20+Q20+R20+S20+T20+U20+X20+AL20+AN20+AP20)+$BC$58*(AA20+AB20)</f>
        <v>0</v>
      </c>
      <c r="AJ20" s="83"/>
      <c r="AK20" s="83"/>
      <c r="AL20" s="83"/>
      <c r="AM20" s="83"/>
      <c r="AN20" s="83"/>
      <c r="AO20" s="83"/>
      <c r="AP20" s="83"/>
      <c r="AQ20" s="83">
        <f>+$BC$63*(D20+E20+H20+J20+N20+V20+W20+Z20+AK20+AM20+AO20)</f>
        <v>0</v>
      </c>
      <c r="AR20" s="83">
        <f>+$BC$63*(F20+G20+I20+K20+L20+M20+O20+P20+Q20+R20+S20+T20+U20+X20+Y20+AA20+AB20+AC20+AD20+AE20+AF20+AG20+AH20+AI20+AJ20+AL20+AN20+AP20)</f>
        <v>0</v>
      </c>
      <c r="AS20" s="85">
        <f>D20+E20+H20+J20+N20+V20+W20+Z20+AK20+AM20+AO20+AQ20</f>
        <v>0</v>
      </c>
      <c r="AT20" s="83">
        <f>(F20+G20+I20+K20+L20+M20+O20+P20+Q20+R20+S20+T20+U20+X20+Y20+AA20+AB20+AC20+AD20+AE20+AF20+AG20+AH20+AI20+AJ20+AL20+AN20+AP20+AR20)</f>
        <v>0</v>
      </c>
      <c r="AU20" s="86">
        <f>AS20+AT20</f>
        <v>0</v>
      </c>
      <c r="AV20" s="87"/>
      <c r="AW20" s="2">
        <f>AU20-AR20-AQ20-Y20</f>
        <v>0</v>
      </c>
      <c r="AX20" s="2">
        <f>AD20+AH20-$BC$56*(L20+M20)+$BC$55*(V20+W20+AE20+AK20+AM20+AO20)+$BC$57*(Q20+R20+T20+$BC$27*(J20+K20)+X20+AL20+AN20+AP20)+$BC$58*(AA20+AB20-L20*$BC$49)</f>
        <v>0</v>
      </c>
      <c r="AY20" s="2">
        <f>AW20-AX20</f>
        <v>0</v>
      </c>
    </row>
    <row r="21" spans="1:72" s="90" customFormat="1" ht="25.5" x14ac:dyDescent="0.2">
      <c r="A21" s="91" t="s">
        <v>152</v>
      </c>
      <c r="B21" s="92" t="s">
        <v>153</v>
      </c>
      <c r="C21" s="93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5">
        <f>($BD$25*(D21+$BC$40*D21)+$BC$25*F21)*0</f>
        <v>0</v>
      </c>
      <c r="S21" s="94">
        <f>$BC$27*(J21+$BC$40*J21+K21+L21+M21)</f>
        <v>0</v>
      </c>
      <c r="T21" s="94">
        <f>$BC$29*(N21+$BC$40*N21+O21)</f>
        <v>0</v>
      </c>
      <c r="U21" s="94"/>
      <c r="V21" s="94">
        <f>$BC$34*(D21+J21+N21+$BC$40*(D21+J21+N21)+F21+K21+L21+M21+O21+P21+R21+S21+T21+U21)*0</f>
        <v>0</v>
      </c>
      <c r="W21" s="94">
        <f>($BC$35*(D21+J21+N21+$BC$40*(D21+J21+N21)+F21+K21+L21+M21+O21+P21+Q21+R21+S21+T21+U21))*0</f>
        <v>0</v>
      </c>
      <c r="X21" s="95">
        <f>$BC$36*(D21+J21+N21+$BC$40*(D21+J21+N21)+F21+K21+L21+M21+O21+P21+Q21+R21+S21+T21+U21)*0</f>
        <v>0</v>
      </c>
      <c r="Y21" s="94">
        <f>$BC$33*(D21+J21+N21+$BC$40*(D21+J21+N21)+F21+K21+L21+M21+O21+P21+Q21+R21+S21+T21+U21)</f>
        <v>0</v>
      </c>
      <c r="Z21" s="94">
        <f>$BC$40*(D21+H21+J21+N21)</f>
        <v>0</v>
      </c>
      <c r="AA21" s="83">
        <f>($BC$43*(D21+H21+$BC$40*(D21+H21))+$BC$45*(J21+N21+$BC$40*(J21+N21)))</f>
        <v>0</v>
      </c>
      <c r="AB21" s="83">
        <f>$BC$47*(F21+I21)+$BC$49*(K21+L21+O21)</f>
        <v>0</v>
      </c>
      <c r="AC21" s="83">
        <f>$BC$53*(D21+H21+J21+N21+Z21)</f>
        <v>0</v>
      </c>
      <c r="AD21" s="83">
        <f>$BC$54*((D21+E21+H21+J21+N21+Z21)+AC21+AF21)</f>
        <v>0</v>
      </c>
      <c r="AE21" s="83">
        <f>$BC$59*(V21+W21+AK21+AM21+AO21)</f>
        <v>0</v>
      </c>
      <c r="AF21" s="84">
        <f>$BC$61*(AC21)</f>
        <v>0</v>
      </c>
      <c r="AG21" s="83">
        <f>$BC$55*(V21+W21+AE21+AK21+AM21+AO21)</f>
        <v>0</v>
      </c>
      <c r="AH21" s="83">
        <f>$BC$56*(F21+G21+I21+K21+L21+M21+O21)</f>
        <v>0</v>
      </c>
      <c r="AI21" s="83">
        <f>$BC$57*(P21+Q21+R21+S21+T21+U21+X21+AL21+AN21+AP21)+$BC$58*(AA21+AB21)</f>
        <v>0</v>
      </c>
      <c r="AJ21" s="83"/>
      <c r="AK21" s="83"/>
      <c r="AL21" s="83"/>
      <c r="AM21" s="83"/>
      <c r="AN21" s="83"/>
      <c r="AO21" s="83"/>
      <c r="AP21" s="83"/>
      <c r="AQ21" s="83">
        <f>+$BC$63*(D21+E21+H21+J21+N21+V21+W21+Z21+AK21+AM21+AO21)</f>
        <v>0</v>
      </c>
      <c r="AR21" s="83">
        <f>+$BC$63*(F21+G21+I21+K21+L21+M21+O21+P21+Q21+R21+S21+T21+U21+X21+Y21+AA21+AB21+AC21+AD21+AE21+AF21+AG21+AH21+AI21+AJ21+AL21+AN21+AP21)</f>
        <v>0</v>
      </c>
      <c r="AS21" s="85">
        <f>D21+E21+H21+J21+N21+V21+W21+Z21+AK21+AM21+AO21+AQ21</f>
        <v>0</v>
      </c>
      <c r="AT21" s="83">
        <f>(F21+G21+I21+K21+L21+M21+O21+P21+Q21+R21+S21+T21+U21+X21+Y21+AA21+AB21+AC21+AD21+AE21+AF21+AG21+AH21+AI21+AJ21+AL21+AN21+AP21+AR21)</f>
        <v>0</v>
      </c>
      <c r="AU21" s="86">
        <f>AS21+AT21</f>
        <v>0</v>
      </c>
      <c r="AV21" s="87"/>
      <c r="AW21" s="2">
        <f>AU21-AR21-AQ21-Y21</f>
        <v>0</v>
      </c>
      <c r="AX21" s="2">
        <f>AD21+AH21-$BC$56*(L21+M21)+$BC$55*(V21+W21+AE21+AK21+AM21+AO21)+$BC$57*(Q21+R21+T21+$BC$27*(J21+K21)+X21+AL21+AN21+AP21)+$BC$58*(AA21+AB21-L21*$BC$49)</f>
        <v>0</v>
      </c>
      <c r="AY21" s="2">
        <f>AW21-AX21</f>
        <v>0</v>
      </c>
    </row>
    <row r="22" spans="1:72" s="90" customFormat="1" ht="26.25" x14ac:dyDescent="0.2">
      <c r="A22" s="96">
        <v>1</v>
      </c>
      <c r="B22" s="67" t="s">
        <v>154</v>
      </c>
      <c r="C22" s="82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4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3"/>
      <c r="AO22" s="83"/>
      <c r="AP22" s="83"/>
      <c r="AQ22" s="83"/>
      <c r="AR22" s="83"/>
      <c r="AS22" s="97" t="e">
        <f>SUM(AS18:AS21)</f>
        <v>#REF!</v>
      </c>
      <c r="AT22" s="98" t="e">
        <f>SUM(AT18:AT21)</f>
        <v>#REF!</v>
      </c>
      <c r="AU22" s="99" t="e">
        <f>SUM(AU18:AU21)*[18]Finan.summary!G21</f>
        <v>#REF!</v>
      </c>
      <c r="AV22" s="100"/>
      <c r="AX22" s="90" t="e">
        <f>SUM(AX18:AX21)</f>
        <v>#REF!</v>
      </c>
      <c r="BB22" s="50" t="s">
        <v>155</v>
      </c>
      <c r="BC22" s="50"/>
      <c r="BD22" s="50"/>
      <c r="BG22" s="102"/>
      <c r="BH22" s="26"/>
      <c r="BI22" s="26"/>
      <c r="BJ22" s="26"/>
      <c r="BK22" s="26"/>
      <c r="BL22" s="26"/>
      <c r="BM22" s="26"/>
      <c r="BN22" s="26"/>
    </row>
    <row r="23" spans="1:72" s="26" customFormat="1" ht="25.5" x14ac:dyDescent="0.2">
      <c r="A23" s="101">
        <v>2</v>
      </c>
      <c r="B23" s="5" t="s">
        <v>28</v>
      </c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83"/>
      <c r="AJ23" s="74"/>
      <c r="AK23" s="74"/>
      <c r="AL23" s="74"/>
      <c r="AM23" s="74"/>
      <c r="AN23" s="74"/>
      <c r="AO23" s="74"/>
      <c r="AP23" s="74"/>
      <c r="AQ23" s="74"/>
      <c r="AR23" s="74"/>
      <c r="AS23" s="75"/>
      <c r="AT23" s="74" t="e">
        <f>+BM13*0</f>
        <v>#REF!</v>
      </c>
      <c r="AU23" s="76" t="e">
        <f>+AT23+AS23</f>
        <v>#REF!</v>
      </c>
      <c r="AV23" s="25"/>
      <c r="BB23" s="50"/>
      <c r="BC23" s="50"/>
      <c r="BD23" s="50"/>
      <c r="BG23" s="50"/>
      <c r="BH23" s="54"/>
      <c r="BI23" s="50"/>
      <c r="BJ23" s="50"/>
      <c r="BK23" s="50"/>
      <c r="BL23" s="50"/>
      <c r="BM23" s="50"/>
      <c r="BN23" s="50"/>
    </row>
    <row r="24" spans="1:72" ht="26.25" x14ac:dyDescent="0.2">
      <c r="A24" s="103">
        <v>3</v>
      </c>
      <c r="B24" s="58" t="s">
        <v>156</v>
      </c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4"/>
      <c r="P24" s="104"/>
      <c r="Q24" s="104"/>
      <c r="R24" s="104"/>
      <c r="S24" s="104"/>
      <c r="T24" s="104"/>
      <c r="U24" s="104"/>
      <c r="V24" s="104"/>
      <c r="W24" s="104"/>
      <c r="X24" s="104"/>
      <c r="Y24" s="104"/>
      <c r="Z24" s="104"/>
      <c r="AA24" s="104"/>
      <c r="AB24" s="104"/>
      <c r="AC24" s="104"/>
      <c r="AD24" s="104"/>
      <c r="AE24" s="104"/>
      <c r="AF24" s="104"/>
      <c r="AG24" s="104"/>
      <c r="AH24" s="104"/>
      <c r="AI24" s="83"/>
      <c r="AJ24" s="104"/>
      <c r="AK24" s="104"/>
      <c r="AL24" s="104"/>
      <c r="AM24" s="104"/>
      <c r="AN24" s="104"/>
      <c r="AO24" s="104"/>
      <c r="AP24" s="104"/>
      <c r="AQ24" s="104"/>
      <c r="AR24" s="104"/>
      <c r="AS24" s="105" t="e">
        <f>SUM(AS22:AS23)</f>
        <v>#REF!</v>
      </c>
      <c r="AT24" s="104" t="e">
        <f>SUM(AT22:AT23)</f>
        <v>#REF!</v>
      </c>
      <c r="AU24" s="106" t="e">
        <f>SUM(AU22:AU23)</f>
        <v>#REF!</v>
      </c>
      <c r="AV24" s="49"/>
      <c r="AW24" s="107"/>
      <c r="BB24" s="50" t="s">
        <v>157</v>
      </c>
      <c r="BC24" s="50" t="s">
        <v>158</v>
      </c>
      <c r="BD24" s="50" t="s">
        <v>87</v>
      </c>
      <c r="BG24" s="114"/>
    </row>
    <row r="25" spans="1:72" ht="25.5" x14ac:dyDescent="0.2">
      <c r="A25" s="101">
        <v>4</v>
      </c>
      <c r="B25" s="5" t="s">
        <v>98</v>
      </c>
      <c r="C25" s="74"/>
      <c r="D25" s="74"/>
      <c r="E25" s="108">
        <f>SUM(E18:E21)</f>
        <v>0</v>
      </c>
      <c r="F25" s="74"/>
      <c r="G25" s="108">
        <f>SUM(G18:G21)</f>
        <v>0</v>
      </c>
      <c r="H25" s="74"/>
      <c r="I25" s="74"/>
      <c r="J25" s="108">
        <f>SUM(J18:J21)</f>
        <v>0</v>
      </c>
      <c r="K25" s="109">
        <f>SUM(K18:K21)</f>
        <v>0</v>
      </c>
      <c r="L25" s="108">
        <f>SUM(L18:L21)</f>
        <v>0</v>
      </c>
      <c r="M25" s="108">
        <f>SUM(M18:M21)</f>
        <v>0</v>
      </c>
      <c r="N25" s="74"/>
      <c r="O25" s="74"/>
      <c r="P25" s="74"/>
      <c r="Q25" s="108" t="e">
        <f>SUM(Q18:Q21)</f>
        <v>#REF!</v>
      </c>
      <c r="R25" s="108" t="e">
        <f>SUM(R18:R21)</f>
        <v>#REF!</v>
      </c>
      <c r="S25" s="108">
        <f>SUM(S18:S21)-$BC$27*(L25+M25)</f>
        <v>0</v>
      </c>
      <c r="T25" s="108">
        <f>SUM(T18:T21)</f>
        <v>0</v>
      </c>
      <c r="U25" s="74"/>
      <c r="V25" s="108" t="e">
        <f>SUM(V18:V21)</f>
        <v>#REF!</v>
      </c>
      <c r="W25" s="108" t="e">
        <f>SUM(W18:W21)</f>
        <v>#REF!</v>
      </c>
      <c r="X25" s="108" t="e">
        <f>SUM(X18:X21)</f>
        <v>#REF!</v>
      </c>
      <c r="Y25" s="74"/>
      <c r="Z25" s="74"/>
      <c r="AA25" s="108">
        <f>SUM(AA18:AA21)</f>
        <v>0</v>
      </c>
      <c r="AB25" s="108">
        <f>SUM(AB18:AB21)-L25*$BC$49</f>
        <v>0</v>
      </c>
      <c r="AC25" s="74"/>
      <c r="AD25" s="110">
        <f>SUM(AD18:AD21)</f>
        <v>0</v>
      </c>
      <c r="AE25" s="108" t="e">
        <f>SUM(AE18:AE21)</f>
        <v>#REF!</v>
      </c>
      <c r="AF25" s="74"/>
      <c r="AG25" s="110" t="e">
        <f>SUM(AG18:AG21)</f>
        <v>#REF!</v>
      </c>
      <c r="AH25" s="110">
        <f>SUM(AH18:AH21)-$BC$56*(L25+M25)</f>
        <v>0</v>
      </c>
      <c r="AI25" s="111" t="e">
        <f>$BC$57*(Q25+R25+T25+$BC$27*(J25+K25)+X25+AL25+AN25+AP25)+$BC$58*(AA25+AB25)</f>
        <v>#REF!</v>
      </c>
      <c r="AJ25" s="74"/>
      <c r="AK25" s="108">
        <f t="shared" ref="AK25:AP25" si="0">SUM(AK18:AK21)</f>
        <v>0</v>
      </c>
      <c r="AL25" s="108">
        <f t="shared" si="0"/>
        <v>0</v>
      </c>
      <c r="AM25" s="108">
        <f t="shared" si="0"/>
        <v>0</v>
      </c>
      <c r="AN25" s="108">
        <f t="shared" si="0"/>
        <v>0</v>
      </c>
      <c r="AO25" s="108">
        <f t="shared" si="0"/>
        <v>0</v>
      </c>
      <c r="AP25" s="108">
        <f t="shared" si="0"/>
        <v>0</v>
      </c>
      <c r="AQ25" s="74"/>
      <c r="AR25" s="74"/>
      <c r="AS25" s="75"/>
      <c r="AT25" s="74" t="e">
        <f>AD25+AG25+AH25+AI25</f>
        <v>#REF!</v>
      </c>
      <c r="AU25" s="76" t="e">
        <f>(+AT25+AS25)*[18]Finan.summary!G21</f>
        <v>#REF!</v>
      </c>
      <c r="AV25" s="49"/>
      <c r="BB25" s="50" t="s">
        <v>159</v>
      </c>
      <c r="BC25" s="112">
        <v>0.12</v>
      </c>
      <c r="BD25" s="113">
        <f>6%</f>
        <v>0.06</v>
      </c>
      <c r="BG25" s="78"/>
      <c r="BH25" s="78"/>
      <c r="BI25" s="78"/>
      <c r="BJ25" s="78"/>
      <c r="BK25" s="78"/>
      <c r="BL25" s="78"/>
      <c r="BM25" s="78"/>
      <c r="BN25" s="78"/>
    </row>
    <row r="26" spans="1:72" s="78" customFormat="1" ht="26.25" x14ac:dyDescent="0.2">
      <c r="A26" s="103">
        <v>5</v>
      </c>
      <c r="B26" s="58" t="s">
        <v>160</v>
      </c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15"/>
      <c r="AE26" s="115"/>
      <c r="AF26" s="115"/>
      <c r="AG26" s="115"/>
      <c r="AH26" s="115"/>
      <c r="AI26" s="115"/>
      <c r="AJ26" s="115"/>
      <c r="AK26" s="115"/>
      <c r="AL26" s="115"/>
      <c r="AM26" s="115"/>
      <c r="AN26" s="115"/>
      <c r="AO26" s="115"/>
      <c r="AP26" s="115"/>
      <c r="AQ26" s="115"/>
      <c r="AR26" s="115"/>
      <c r="AS26" s="116"/>
      <c r="AT26" s="115"/>
      <c r="AU26" s="106" t="e">
        <f>+AU24-AU25</f>
        <v>#REF!</v>
      </c>
      <c r="AV26" s="77"/>
      <c r="BB26" s="78" t="s">
        <v>161</v>
      </c>
      <c r="BC26" s="117"/>
      <c r="BG26" s="5"/>
      <c r="BH26" s="5"/>
      <c r="BI26" s="5"/>
      <c r="BJ26" s="5"/>
      <c r="BK26" s="5"/>
      <c r="BL26" s="5"/>
      <c r="BM26" s="5"/>
      <c r="BN26" s="5"/>
    </row>
    <row r="27" spans="1:72" s="5" customFormat="1" x14ac:dyDescent="0.2">
      <c r="A27" s="118"/>
      <c r="BB27" s="5" t="s">
        <v>162</v>
      </c>
      <c r="BC27" s="119">
        <v>0.2</v>
      </c>
      <c r="BD27" s="20"/>
      <c r="BH27" s="20"/>
      <c r="BI27" s="20"/>
      <c r="BK27" s="120"/>
    </row>
    <row r="28" spans="1:72" s="5" customFormat="1" ht="15.75" x14ac:dyDescent="0.2">
      <c r="F28" s="5" t="e">
        <f>F19+K19+L19+P19+Q19</f>
        <v>#REF!</v>
      </c>
      <c r="P28" s="6"/>
      <c r="Q28" s="6"/>
      <c r="AF28" s="6"/>
      <c r="AG28" s="6"/>
      <c r="AU28" s="6"/>
      <c r="BB28" s="5" t="s">
        <v>163</v>
      </c>
      <c r="BC28" s="119"/>
      <c r="BG28" s="20"/>
      <c r="BH28" s="20"/>
      <c r="BI28" s="20"/>
      <c r="BJ28" s="20"/>
      <c r="BR28" s="121"/>
      <c r="BT28" s="121"/>
    </row>
    <row r="29" spans="1:72" s="5" customFormat="1" x14ac:dyDescent="0.2">
      <c r="L29" s="18"/>
      <c r="BB29" s="5" t="s">
        <v>96</v>
      </c>
      <c r="BC29" s="119">
        <v>0.12</v>
      </c>
      <c r="BH29" s="20"/>
      <c r="BI29" s="20"/>
    </row>
    <row r="30" spans="1:72" s="5" customFormat="1" x14ac:dyDescent="0.2">
      <c r="K30" s="18"/>
      <c r="BE30" s="119"/>
      <c r="BH30" s="20"/>
      <c r="BI30" s="20"/>
      <c r="BJ30" s="20"/>
    </row>
    <row r="31" spans="1:72" s="5" customFormat="1" x14ac:dyDescent="0.2">
      <c r="L31" s="18"/>
      <c r="BB31" s="5" t="s">
        <v>164</v>
      </c>
      <c r="BC31" s="119"/>
      <c r="BG31" s="119"/>
    </row>
    <row r="32" spans="1:72" s="5" customFormat="1" x14ac:dyDescent="0.2">
      <c r="BB32" s="5" t="s">
        <v>165</v>
      </c>
      <c r="BC32" s="122">
        <v>0</v>
      </c>
      <c r="BG32" s="119"/>
    </row>
    <row r="33" spans="1:71" s="5" customFormat="1" x14ac:dyDescent="0.2">
      <c r="F33" s="23"/>
      <c r="S33" s="24"/>
      <c r="BB33" s="5" t="s">
        <v>166</v>
      </c>
      <c r="BC33" s="123">
        <v>2.5000000000000001E-2</v>
      </c>
      <c r="BG33" s="20"/>
      <c r="BH33" s="20"/>
      <c r="BI33" s="20"/>
      <c r="BJ33" s="20"/>
      <c r="BK33" s="20"/>
      <c r="BL33" s="20"/>
      <c r="BM33" s="20"/>
    </row>
    <row r="34" spans="1:71" s="5" customFormat="1" x14ac:dyDescent="0.2">
      <c r="BB34" s="5" t="s">
        <v>167</v>
      </c>
      <c r="BC34" s="123"/>
      <c r="BD34" s="5" t="s">
        <v>168</v>
      </c>
      <c r="BF34" s="20"/>
      <c r="BG34" s="20"/>
      <c r="BH34" s="20"/>
      <c r="BI34" s="20"/>
      <c r="BJ34" s="20"/>
      <c r="BK34" s="20"/>
      <c r="BL34" s="20"/>
      <c r="BM34" s="20"/>
      <c r="BS34" s="5" t="s">
        <v>18</v>
      </c>
    </row>
    <row r="35" spans="1:71" s="5" customFormat="1" x14ac:dyDescent="0.2">
      <c r="E35" s="120"/>
      <c r="F35" s="23"/>
      <c r="G35" s="124"/>
      <c r="H35" s="125"/>
      <c r="I35" s="125"/>
      <c r="J35" s="125"/>
      <c r="K35" s="125"/>
      <c r="L35" s="125"/>
      <c r="M35" s="125"/>
      <c r="BB35" s="5" t="s">
        <v>169</v>
      </c>
      <c r="BC35" s="123"/>
      <c r="BF35" s="20"/>
      <c r="BG35" s="20"/>
      <c r="BH35" s="20"/>
      <c r="BI35" s="20"/>
      <c r="BJ35" s="20"/>
      <c r="BK35" s="20"/>
      <c r="BL35" s="20"/>
      <c r="BM35" s="20"/>
    </row>
    <row r="36" spans="1:71" s="5" customFormat="1" ht="15.75" x14ac:dyDescent="0.2">
      <c r="A36" s="6"/>
      <c r="F36" s="23"/>
      <c r="G36" s="125"/>
      <c r="H36" s="125"/>
      <c r="I36" s="125"/>
      <c r="J36" s="126"/>
      <c r="K36" s="125"/>
      <c r="L36" s="126"/>
      <c r="M36" s="125"/>
      <c r="N36" s="127"/>
      <c r="O36" s="125"/>
      <c r="BB36" s="5" t="s">
        <v>170</v>
      </c>
      <c r="BC36" s="123">
        <v>7.4999999999999997E-2</v>
      </c>
      <c r="BF36" s="20"/>
      <c r="BG36" s="20"/>
      <c r="BH36" s="20"/>
      <c r="BI36" s="20"/>
      <c r="BJ36" s="20"/>
      <c r="BK36" s="20"/>
      <c r="BL36" s="20"/>
      <c r="BM36" s="20"/>
    </row>
    <row r="37" spans="1:71" s="5" customFormat="1" ht="15.75" x14ac:dyDescent="0.2">
      <c r="A37" s="6"/>
      <c r="B37" s="6"/>
      <c r="C37" s="6"/>
      <c r="D37" s="6"/>
      <c r="E37" s="120"/>
      <c r="R37" s="6"/>
      <c r="S37" s="6"/>
      <c r="U37" s="6"/>
      <c r="V37" s="6"/>
      <c r="W37" s="6"/>
      <c r="X37" s="6"/>
      <c r="Y37" s="6"/>
      <c r="AP37" s="6"/>
      <c r="AQ37" s="6"/>
      <c r="AR37" s="6"/>
      <c r="AT37" s="6"/>
      <c r="AU37" s="6"/>
      <c r="AV37" s="6"/>
      <c r="BC37" s="128">
        <f>SUM(BC35:BC36)</f>
        <v>7.4999999999999997E-2</v>
      </c>
      <c r="BF37" s="20"/>
      <c r="BG37" s="20"/>
      <c r="BH37" s="20"/>
      <c r="BI37" s="20"/>
      <c r="BJ37" s="20"/>
      <c r="BK37" s="20"/>
      <c r="BL37" s="20"/>
      <c r="BM37" s="20"/>
    </row>
    <row r="38" spans="1:71" s="5" customFormat="1" ht="15.75" x14ac:dyDescent="0.2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339"/>
      <c r="X38" s="340"/>
      <c r="Y38" s="340"/>
      <c r="Z38" s="340"/>
      <c r="AA38" s="6"/>
      <c r="AB38" s="6"/>
      <c r="AC38" s="6"/>
      <c r="AD38" s="6"/>
      <c r="AE38" s="6"/>
      <c r="AF38" s="6"/>
      <c r="AG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BB38" s="1"/>
      <c r="BC38" s="1"/>
      <c r="BD38" s="129"/>
      <c r="BF38" s="20"/>
      <c r="BG38" s="20"/>
      <c r="BH38" s="20"/>
      <c r="BI38" s="20"/>
      <c r="BJ38" s="20"/>
      <c r="BK38" s="20"/>
      <c r="BL38" s="20"/>
      <c r="BM38" s="20"/>
    </row>
    <row r="39" spans="1:71" s="5" customFormat="1" ht="15.75" x14ac:dyDescent="0.2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Y39" s="339"/>
      <c r="Z39" s="340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T39" s="6"/>
      <c r="AU39" s="6"/>
      <c r="AV39" s="6"/>
      <c r="BB39" s="5" t="s">
        <v>171</v>
      </c>
      <c r="BC39" s="119"/>
      <c r="BD39" s="129"/>
      <c r="BF39" s="20"/>
      <c r="BG39" s="20"/>
      <c r="BH39" s="20"/>
      <c r="BI39" s="20"/>
      <c r="BJ39" s="20"/>
      <c r="BK39" s="20"/>
      <c r="BL39" s="20"/>
      <c r="BM39" s="20"/>
    </row>
    <row r="40" spans="1:71" s="5" customFormat="1" ht="15.75" x14ac:dyDescent="0.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BB40" s="5" t="s">
        <v>172</v>
      </c>
      <c r="BC40" s="119">
        <v>7.0000000000000007E-2</v>
      </c>
      <c r="BF40" s="20"/>
      <c r="BG40" s="121"/>
    </row>
    <row r="41" spans="1:71" s="5" customFormat="1" ht="15.75" x14ac:dyDescent="0.2">
      <c r="A41" s="6"/>
      <c r="B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BB41" s="5" t="s">
        <v>173</v>
      </c>
      <c r="BC41" s="119"/>
      <c r="BG41" s="121"/>
    </row>
    <row r="42" spans="1:71" s="5" customFormat="1" ht="15.75" x14ac:dyDescent="0.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120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BB42" s="5" t="s">
        <v>174</v>
      </c>
      <c r="BC42" s="119"/>
    </row>
    <row r="43" spans="1:71" s="5" customFormat="1" ht="15.75" x14ac:dyDescent="0.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BB43" s="5" t="s">
        <v>175</v>
      </c>
      <c r="BC43" s="119">
        <v>0.03</v>
      </c>
      <c r="BL43" s="126"/>
    </row>
    <row r="44" spans="1:71" s="5" customFormat="1" x14ac:dyDescent="0.2">
      <c r="A44" s="118"/>
      <c r="C44" s="130"/>
      <c r="BB44" s="5" t="s">
        <v>176</v>
      </c>
      <c r="BC44" s="119"/>
    </row>
    <row r="45" spans="1:71" s="5" customFormat="1" x14ac:dyDescent="0.2">
      <c r="A45" s="118"/>
      <c r="C45" s="130"/>
      <c r="BB45" s="5" t="s">
        <v>177</v>
      </c>
      <c r="BC45" s="119">
        <v>0.1</v>
      </c>
    </row>
    <row r="46" spans="1:71" s="5" customFormat="1" x14ac:dyDescent="0.2">
      <c r="A46" s="118"/>
      <c r="BB46" s="5" t="s">
        <v>178</v>
      </c>
      <c r="BC46" s="119"/>
    </row>
    <row r="47" spans="1:71" s="5" customFormat="1" x14ac:dyDescent="0.2">
      <c r="A47" s="118"/>
      <c r="BB47" s="5" t="s">
        <v>179</v>
      </c>
      <c r="BC47" s="119">
        <v>0.02</v>
      </c>
    </row>
    <row r="48" spans="1:71" s="5" customFormat="1" x14ac:dyDescent="0.2">
      <c r="A48" s="118"/>
      <c r="BB48" s="5" t="s">
        <v>180</v>
      </c>
      <c r="BC48" s="119"/>
    </row>
    <row r="49" spans="23:128" s="5" customFormat="1" x14ac:dyDescent="0.2">
      <c r="BB49" s="5" t="s">
        <v>181</v>
      </c>
      <c r="BC49" s="119">
        <v>0.09</v>
      </c>
      <c r="BI49" s="5" t="s">
        <v>9</v>
      </c>
      <c r="BJ49" s="5" t="e">
        <f>+#REF!</f>
        <v>#REF!</v>
      </c>
    </row>
    <row r="50" spans="23:128" s="5" customFormat="1" x14ac:dyDescent="0.2">
      <c r="BI50" s="20"/>
      <c r="BJ50" s="20"/>
      <c r="BK50" s="20"/>
      <c r="BL50" s="20"/>
      <c r="BM50" s="20"/>
      <c r="BN50" s="20"/>
    </row>
    <row r="51" spans="23:128" s="5" customFormat="1" x14ac:dyDescent="0.2">
      <c r="BB51" s="5" t="s">
        <v>182</v>
      </c>
      <c r="BC51" s="119"/>
      <c r="BI51" s="20"/>
      <c r="BJ51" s="20"/>
      <c r="BK51" s="20"/>
      <c r="BL51" s="20"/>
      <c r="BM51" s="20"/>
      <c r="BN51" s="20"/>
    </row>
    <row r="52" spans="23:128" s="5" customFormat="1" x14ac:dyDescent="0.2">
      <c r="BB52" s="5" t="s">
        <v>183</v>
      </c>
      <c r="BC52" s="119"/>
      <c r="BI52" s="20"/>
      <c r="BJ52" s="20"/>
      <c r="BK52" s="20"/>
      <c r="BL52" s="20"/>
      <c r="BM52" s="20"/>
      <c r="BN52" s="20"/>
    </row>
    <row r="53" spans="23:128" s="5" customFormat="1" x14ac:dyDescent="0.2">
      <c r="BB53" s="131" t="s">
        <v>30</v>
      </c>
      <c r="BC53" s="132">
        <v>0.05</v>
      </c>
      <c r="BI53" s="20"/>
      <c r="BJ53" s="20"/>
      <c r="BK53" s="20"/>
      <c r="BL53" s="20"/>
      <c r="BM53" s="20"/>
      <c r="BN53" s="20"/>
    </row>
    <row r="54" spans="23:128" s="5" customFormat="1" x14ac:dyDescent="0.2">
      <c r="BB54" s="131" t="s">
        <v>184</v>
      </c>
      <c r="BC54" s="133">
        <v>0.18</v>
      </c>
      <c r="BI54" s="20"/>
      <c r="BJ54" s="20"/>
      <c r="BK54" s="20"/>
      <c r="BL54" s="20"/>
      <c r="BM54" s="20"/>
      <c r="BN54" s="20"/>
    </row>
    <row r="55" spans="23:128" s="5" customFormat="1" x14ac:dyDescent="0.2">
      <c r="BB55" s="131" t="s">
        <v>185</v>
      </c>
      <c r="BC55" s="133">
        <v>0.18</v>
      </c>
      <c r="BI55" s="20"/>
      <c r="BJ55" s="20"/>
      <c r="BK55" s="20"/>
      <c r="BL55" s="20"/>
      <c r="BM55" s="20"/>
      <c r="BN55" s="20"/>
      <c r="DJ55" s="118">
        <v>6</v>
      </c>
      <c r="DK55" s="5" t="s">
        <v>186</v>
      </c>
      <c r="DN55" s="5">
        <v>14</v>
      </c>
      <c r="DP55" s="118">
        <v>11</v>
      </c>
      <c r="DS55" s="5" t="e">
        <f>#REF!</f>
        <v>#REF!</v>
      </c>
      <c r="DT55" s="5" t="e">
        <f t="shared" ref="DT55:DT61" si="1">DS55+DR55-DQ55</f>
        <v>#REF!</v>
      </c>
      <c r="DV55" s="5" t="s">
        <v>187</v>
      </c>
      <c r="DW55" s="119" t="s">
        <v>188</v>
      </c>
      <c r="DX55" s="128" t="e">
        <f>#REF!</f>
        <v>#REF!</v>
      </c>
    </row>
    <row r="56" spans="23:128" s="5" customFormat="1" x14ac:dyDescent="0.2">
      <c r="BB56" s="131" t="s">
        <v>189</v>
      </c>
      <c r="BC56" s="133">
        <v>0.18</v>
      </c>
      <c r="BE56" s="134"/>
      <c r="BI56" s="20"/>
      <c r="BJ56" s="20"/>
      <c r="BK56" s="20"/>
      <c r="BL56" s="20"/>
      <c r="BM56" s="20"/>
      <c r="BN56" s="20"/>
      <c r="DJ56" s="118" t="s">
        <v>4</v>
      </c>
      <c r="DK56" s="5" t="s">
        <v>190</v>
      </c>
      <c r="DM56" s="5" t="s">
        <v>191</v>
      </c>
      <c r="DP56" s="118">
        <v>12</v>
      </c>
      <c r="DS56" s="5" t="e">
        <f>#REF!</f>
        <v>#REF!</v>
      </c>
      <c r="DT56" s="5" t="e">
        <f t="shared" si="1"/>
        <v>#REF!</v>
      </c>
    </row>
    <row r="57" spans="23:128" s="5" customFormat="1" x14ac:dyDescent="0.2">
      <c r="BB57" s="131" t="s">
        <v>192</v>
      </c>
      <c r="BC57" s="133">
        <v>0.18</v>
      </c>
      <c r="BI57" s="20"/>
      <c r="BJ57" s="20"/>
      <c r="BK57" s="20"/>
      <c r="BL57" s="20"/>
      <c r="BM57" s="20"/>
      <c r="BN57" s="20"/>
      <c r="DJ57" s="118">
        <v>1</v>
      </c>
      <c r="DK57" s="5" t="s">
        <v>193</v>
      </c>
      <c r="DM57" s="5" t="s">
        <v>194</v>
      </c>
      <c r="DN57" s="118">
        <f>30*0.7*6*0.7*3*365</f>
        <v>96578.999999999985</v>
      </c>
      <c r="DP57" s="118">
        <v>13</v>
      </c>
      <c r="DS57" s="5" t="e">
        <f>#REF!</f>
        <v>#REF!</v>
      </c>
      <c r="DT57" s="5" t="e">
        <f t="shared" si="1"/>
        <v>#REF!</v>
      </c>
      <c r="DV57" s="5" t="s">
        <v>195</v>
      </c>
      <c r="DW57" s="5" t="s">
        <v>196</v>
      </c>
      <c r="DX57" s="5" t="e">
        <f>#REF!</f>
        <v>#REF!</v>
      </c>
    </row>
    <row r="58" spans="23:128" s="5" customFormat="1" x14ac:dyDescent="0.2">
      <c r="BB58" s="131" t="s">
        <v>197</v>
      </c>
      <c r="BC58" s="133">
        <v>0.18</v>
      </c>
      <c r="BI58" s="20"/>
      <c r="BJ58" s="20"/>
      <c r="BK58" s="20"/>
      <c r="BL58" s="20"/>
      <c r="BM58" s="20"/>
      <c r="BN58" s="20"/>
      <c r="DJ58" s="118">
        <v>2</v>
      </c>
      <c r="DK58" s="5" t="s">
        <v>198</v>
      </c>
      <c r="DM58" s="5" t="s">
        <v>199</v>
      </c>
      <c r="DN58" s="5">
        <f>DN57*3.17/10^5</f>
        <v>3.0615542999999992</v>
      </c>
      <c r="DP58" s="118">
        <v>14</v>
      </c>
      <c r="DS58" s="5" t="e">
        <f>#REF!</f>
        <v>#REF!</v>
      </c>
      <c r="DT58" s="5" t="e">
        <f t="shared" si="1"/>
        <v>#REF!</v>
      </c>
    </row>
    <row r="59" spans="23:128" s="5" customFormat="1" x14ac:dyDescent="0.2">
      <c r="BB59" s="5" t="s">
        <v>200</v>
      </c>
      <c r="BC59" s="128">
        <f>0.1/(1-0.1)</f>
        <v>0.11111111111111112</v>
      </c>
      <c r="BI59" s="20"/>
      <c r="BJ59" s="20"/>
      <c r="BK59" s="20"/>
      <c r="BL59" s="20"/>
      <c r="BM59" s="20"/>
      <c r="BN59" s="20"/>
      <c r="DJ59" s="118">
        <v>3</v>
      </c>
      <c r="DK59" s="5" t="s">
        <v>201</v>
      </c>
      <c r="DM59" s="5" t="s">
        <v>199</v>
      </c>
      <c r="DN59" s="5" t="e">
        <f>0.02*#REF!</f>
        <v>#REF!</v>
      </c>
      <c r="DP59" s="118">
        <v>15</v>
      </c>
      <c r="DS59" s="5" t="e">
        <f>#REF!</f>
        <v>#REF!</v>
      </c>
      <c r="DT59" s="5" t="e">
        <f t="shared" si="1"/>
        <v>#REF!</v>
      </c>
    </row>
    <row r="60" spans="23:128" s="5" customFormat="1" x14ac:dyDescent="0.2">
      <c r="BC60" s="119"/>
      <c r="BI60" s="20"/>
      <c r="BJ60" s="20"/>
      <c r="BK60" s="20"/>
      <c r="BL60" s="20"/>
      <c r="BM60" s="20"/>
      <c r="BN60" s="20"/>
      <c r="DJ60" s="118"/>
      <c r="DK60" s="5" t="s">
        <v>202</v>
      </c>
      <c r="DM60" s="5" t="s">
        <v>199</v>
      </c>
      <c r="DN60" s="5" t="e">
        <f>SUM(DN58:DN59)</f>
        <v>#REF!</v>
      </c>
      <c r="DP60" s="118">
        <v>16</v>
      </c>
      <c r="DS60" s="5" t="e">
        <f>#REF!</f>
        <v>#REF!</v>
      </c>
      <c r="DT60" s="5" t="e">
        <f t="shared" si="1"/>
        <v>#REF!</v>
      </c>
    </row>
    <row r="61" spans="23:128" s="5" customFormat="1" x14ac:dyDescent="0.2">
      <c r="BB61" s="5" t="s">
        <v>203</v>
      </c>
      <c r="BC61" s="119">
        <v>0.1</v>
      </c>
      <c r="DP61" s="118">
        <v>17</v>
      </c>
      <c r="DS61" s="5" t="e">
        <f>#REF!</f>
        <v>#REF!</v>
      </c>
      <c r="DT61" s="5" t="e">
        <f t="shared" si="1"/>
        <v>#REF!</v>
      </c>
    </row>
    <row r="62" spans="23:128" s="5" customFormat="1" x14ac:dyDescent="0.2">
      <c r="BB62" s="5" t="s">
        <v>204</v>
      </c>
      <c r="BC62" s="119">
        <v>0.04</v>
      </c>
      <c r="CY62" s="135"/>
    </row>
    <row r="63" spans="23:128" s="5" customFormat="1" x14ac:dyDescent="0.2">
      <c r="BB63" s="5" t="s">
        <v>205</v>
      </c>
      <c r="BC63" s="122">
        <v>0.05</v>
      </c>
      <c r="CY63" s="135"/>
    </row>
    <row r="64" spans="23:128" s="5" customFormat="1" ht="15.75" x14ac:dyDescent="0.2">
      <c r="W64" s="6" t="s">
        <v>206</v>
      </c>
      <c r="CY64" s="135"/>
    </row>
    <row r="65" spans="1:103" s="5" customFormat="1" ht="18" x14ac:dyDescent="0.2">
      <c r="A65" s="341" t="s">
        <v>6</v>
      </c>
      <c r="B65" s="341"/>
      <c r="C65" s="341"/>
      <c r="D65" s="341"/>
      <c r="E65" s="341"/>
      <c r="F65" s="341"/>
      <c r="G65" s="341"/>
      <c r="H65" s="341"/>
      <c r="I65" s="341"/>
      <c r="J65" s="341"/>
      <c r="K65" s="341"/>
      <c r="L65" s="341"/>
      <c r="M65" s="341"/>
      <c r="N65" s="341"/>
      <c r="O65" s="341"/>
      <c r="P65" s="341"/>
      <c r="Q65" s="341"/>
      <c r="R65" s="341"/>
      <c r="S65" s="341"/>
      <c r="T65" s="341"/>
      <c r="U65" s="341"/>
      <c r="V65" s="341"/>
      <c r="W65" s="6" t="str">
        <f>$O$4</f>
        <v>Base date: 4th Qtr 2022</v>
      </c>
      <c r="Y65" s="136"/>
      <c r="CY65" s="135"/>
    </row>
    <row r="66" spans="1:103" s="5" customFormat="1" ht="18" x14ac:dyDescent="0.2">
      <c r="A66" s="341" t="str">
        <f>E2</f>
        <v>ROURKELA STEEL PLANT</v>
      </c>
      <c r="B66" s="341"/>
      <c r="C66" s="341"/>
      <c r="D66" s="341"/>
      <c r="E66" s="341"/>
      <c r="F66" s="341"/>
      <c r="G66" s="341"/>
      <c r="H66" s="341"/>
      <c r="I66" s="341"/>
      <c r="J66" s="341"/>
      <c r="K66" s="341"/>
      <c r="L66" s="341"/>
      <c r="M66" s="341"/>
      <c r="N66" s="341"/>
      <c r="O66" s="341"/>
      <c r="P66" s="341"/>
      <c r="Q66" s="341"/>
      <c r="R66" s="341"/>
      <c r="S66" s="341"/>
      <c r="T66" s="341"/>
      <c r="U66" s="341"/>
      <c r="V66" s="341"/>
      <c r="W66" s="6" t="str">
        <f>$O$6</f>
        <v>Figures in Rs. Crore</v>
      </c>
      <c r="Y66" s="136"/>
      <c r="BC66" s="119"/>
      <c r="CY66" s="135"/>
    </row>
    <row r="67" spans="1:103" s="5" customFormat="1" ht="18" x14ac:dyDescent="0.2">
      <c r="A67" s="341" t="str">
        <f>$E$3</f>
        <v>Installation of new Coke oven Gas Flare Stack at RSP</v>
      </c>
      <c r="B67" s="341"/>
      <c r="C67" s="341"/>
      <c r="D67" s="341"/>
      <c r="E67" s="341"/>
      <c r="F67" s="341"/>
      <c r="G67" s="341"/>
      <c r="H67" s="341"/>
      <c r="I67" s="341"/>
      <c r="J67" s="341"/>
      <c r="K67" s="341"/>
      <c r="L67" s="341"/>
      <c r="M67" s="341"/>
      <c r="N67" s="341"/>
      <c r="O67" s="341"/>
      <c r="P67" s="341"/>
      <c r="Q67" s="341"/>
      <c r="R67" s="341"/>
      <c r="S67" s="341"/>
      <c r="T67" s="341"/>
      <c r="U67" s="341"/>
      <c r="V67" s="341"/>
      <c r="W67" s="136"/>
      <c r="X67" s="136"/>
      <c r="Y67" s="136"/>
      <c r="BC67" s="119"/>
      <c r="CY67" s="135"/>
    </row>
    <row r="68" spans="1:103" s="5" customFormat="1" x14ac:dyDescent="0.2">
      <c r="F68" s="5" t="s">
        <v>18</v>
      </c>
      <c r="BC68" s="119"/>
      <c r="CY68" s="135"/>
    </row>
    <row r="69" spans="1:103" s="5" customFormat="1" ht="15.75" x14ac:dyDescent="0.2">
      <c r="A69" s="348" t="s">
        <v>207</v>
      </c>
      <c r="B69" s="348"/>
      <c r="C69" s="348"/>
      <c r="D69" s="348"/>
      <c r="E69" s="348"/>
      <c r="F69" s="348"/>
      <c r="G69" s="348"/>
      <c r="H69" s="348"/>
      <c r="I69" s="348"/>
      <c r="J69" s="348"/>
      <c r="K69" s="348"/>
      <c r="L69" s="348"/>
      <c r="M69" s="348"/>
      <c r="N69" s="348"/>
      <c r="O69" s="348"/>
      <c r="P69" s="348"/>
      <c r="Q69" s="348"/>
      <c r="R69" s="348"/>
      <c r="S69" s="348"/>
      <c r="T69" s="348"/>
      <c r="U69" s="348"/>
      <c r="V69" s="348"/>
      <c r="BC69" s="119"/>
      <c r="CY69" s="135"/>
    </row>
    <row r="70" spans="1:103" s="5" customFormat="1" x14ac:dyDescent="0.2">
      <c r="X70" s="5" t="s">
        <v>18</v>
      </c>
      <c r="CY70" s="135"/>
    </row>
    <row r="71" spans="1:103" s="5" customFormat="1" ht="15.75" x14ac:dyDescent="0.2">
      <c r="C71" s="137"/>
      <c r="D71" s="138"/>
      <c r="I71" s="7" t="str">
        <f>C8</f>
        <v>CD</v>
      </c>
      <c r="J71" s="7" t="str">
        <f>F8</f>
        <v>IT</v>
      </c>
      <c r="K71" s="342" t="str">
        <f>J8</f>
        <v>GST (Supply &amp; services)</v>
      </c>
      <c r="L71" s="342"/>
      <c r="M71" s="13" t="str">
        <f>L8</f>
        <v>Contingn</v>
      </c>
      <c r="N71" s="13" t="str">
        <f>I8</f>
        <v>E&amp;C</v>
      </c>
      <c r="Q71" s="13"/>
      <c r="CY71" s="135"/>
    </row>
    <row r="72" spans="1:103" s="5" customFormat="1" ht="15.75" x14ac:dyDescent="0.2">
      <c r="B72" s="6"/>
      <c r="C72" s="137"/>
      <c r="D72" s="138"/>
      <c r="E72" s="139"/>
      <c r="F72" s="140"/>
      <c r="G72" s="124"/>
      <c r="I72" s="141">
        <f>C9</f>
        <v>0.05</v>
      </c>
      <c r="J72" s="142">
        <f>F9</f>
        <v>0.11111111111111112</v>
      </c>
      <c r="K72" s="353">
        <f>J9</f>
        <v>0.18</v>
      </c>
      <c r="L72" s="353"/>
      <c r="M72" s="143">
        <f>L9</f>
        <v>0.05</v>
      </c>
      <c r="N72" s="142">
        <f>I9</f>
        <v>0.1</v>
      </c>
      <c r="Q72" s="143"/>
      <c r="CY72" s="135"/>
    </row>
    <row r="73" spans="1:103" s="5" customFormat="1" ht="15.75" x14ac:dyDescent="0.2">
      <c r="A73" s="54" t="s">
        <v>208</v>
      </c>
      <c r="B73" s="54" t="s">
        <v>47</v>
      </c>
      <c r="C73" s="344" t="s">
        <v>49</v>
      </c>
      <c r="D73" s="344"/>
      <c r="E73" s="344" t="s">
        <v>50</v>
      </c>
      <c r="F73" s="344"/>
      <c r="G73" s="344" t="s">
        <v>209</v>
      </c>
      <c r="H73" s="344"/>
      <c r="I73" s="344" t="s">
        <v>53</v>
      </c>
      <c r="J73" s="344"/>
      <c r="K73" s="58" t="s">
        <v>54</v>
      </c>
      <c r="L73" s="58" t="s">
        <v>5</v>
      </c>
      <c r="M73" s="344" t="s">
        <v>210</v>
      </c>
      <c r="N73" s="344"/>
      <c r="O73" s="344" t="s">
        <v>211</v>
      </c>
      <c r="P73" s="344"/>
      <c r="Q73" s="344" t="s">
        <v>212</v>
      </c>
      <c r="R73" s="344"/>
      <c r="S73" s="144" t="s">
        <v>61</v>
      </c>
      <c r="T73" s="144"/>
      <c r="U73" s="144" t="s">
        <v>62</v>
      </c>
      <c r="V73" s="144"/>
      <c r="W73" s="144" t="s">
        <v>213</v>
      </c>
      <c r="X73" s="145"/>
      <c r="CY73" s="135"/>
    </row>
    <row r="74" spans="1:103" s="5" customFormat="1" ht="15.75" x14ac:dyDescent="0.2">
      <c r="A74" s="4"/>
      <c r="B74" s="146"/>
      <c r="C74" s="60" t="s">
        <v>95</v>
      </c>
      <c r="D74" s="60" t="s">
        <v>214</v>
      </c>
      <c r="E74" s="60" t="s">
        <v>95</v>
      </c>
      <c r="F74" s="60" t="s">
        <v>214</v>
      </c>
      <c r="G74" s="60" t="s">
        <v>95</v>
      </c>
      <c r="H74" s="60" t="s">
        <v>214</v>
      </c>
      <c r="I74" s="60" t="s">
        <v>95</v>
      </c>
      <c r="J74" s="60" t="s">
        <v>214</v>
      </c>
      <c r="K74" s="60" t="s">
        <v>95</v>
      </c>
      <c r="L74" s="60" t="s">
        <v>95</v>
      </c>
      <c r="M74" s="60" t="s">
        <v>95</v>
      </c>
      <c r="N74" s="60" t="s">
        <v>214</v>
      </c>
      <c r="O74" s="60" t="s">
        <v>95</v>
      </c>
      <c r="P74" s="60" t="s">
        <v>214</v>
      </c>
      <c r="Q74" s="60" t="s">
        <v>95</v>
      </c>
      <c r="R74" s="60" t="s">
        <v>214</v>
      </c>
      <c r="S74" s="60" t="s">
        <v>95</v>
      </c>
      <c r="T74" s="60" t="s">
        <v>214</v>
      </c>
      <c r="U74" s="60" t="s">
        <v>95</v>
      </c>
      <c r="V74" s="60" t="s">
        <v>214</v>
      </c>
      <c r="W74" s="60" t="s">
        <v>95</v>
      </c>
      <c r="X74" s="147" t="s">
        <v>214</v>
      </c>
      <c r="CY74" s="135"/>
    </row>
    <row r="75" spans="1:103" s="5" customFormat="1" ht="15.75" x14ac:dyDescent="0.2">
      <c r="A75" s="4"/>
      <c r="B75" s="4"/>
      <c r="C75" s="144" t="s">
        <v>215</v>
      </c>
      <c r="D75" s="144" t="s">
        <v>48</v>
      </c>
      <c r="E75" s="144" t="s">
        <v>215</v>
      </c>
      <c r="F75" s="144" t="s">
        <v>48</v>
      </c>
      <c r="G75" s="144" t="s">
        <v>215</v>
      </c>
      <c r="H75" s="144" t="s">
        <v>48</v>
      </c>
      <c r="I75" s="144" t="s">
        <v>215</v>
      </c>
      <c r="J75" s="144" t="s">
        <v>48</v>
      </c>
      <c r="K75" s="144" t="s">
        <v>215</v>
      </c>
      <c r="L75" s="144" t="s">
        <v>215</v>
      </c>
      <c r="M75" s="144" t="s">
        <v>215</v>
      </c>
      <c r="N75" s="144" t="s">
        <v>48</v>
      </c>
      <c r="O75" s="144" t="s">
        <v>215</v>
      </c>
      <c r="P75" s="144" t="s">
        <v>48</v>
      </c>
      <c r="Q75" s="144" t="s">
        <v>215</v>
      </c>
      <c r="R75" s="144" t="s">
        <v>48</v>
      </c>
      <c r="S75" s="144" t="s">
        <v>215</v>
      </c>
      <c r="T75" s="144" t="s">
        <v>48</v>
      </c>
      <c r="U75" s="144" t="s">
        <v>215</v>
      </c>
      <c r="V75" s="144" t="s">
        <v>48</v>
      </c>
      <c r="W75" s="144" t="s">
        <v>215</v>
      </c>
      <c r="X75" s="145" t="s">
        <v>48</v>
      </c>
      <c r="CY75" s="135"/>
    </row>
    <row r="76" spans="1:103" s="5" customFormat="1" ht="15.75" x14ac:dyDescent="0.2">
      <c r="A76" s="4" t="s">
        <v>99</v>
      </c>
      <c r="B76" s="148" t="s">
        <v>100</v>
      </c>
      <c r="C76" s="60" t="s">
        <v>101</v>
      </c>
      <c r="D76" s="60" t="s">
        <v>102</v>
      </c>
      <c r="E76" s="60" t="s">
        <v>103</v>
      </c>
      <c r="F76" s="60" t="s">
        <v>48</v>
      </c>
      <c r="G76" s="60" t="s">
        <v>105</v>
      </c>
      <c r="H76" s="60" t="s">
        <v>106</v>
      </c>
      <c r="I76" s="60" t="s">
        <v>2</v>
      </c>
      <c r="J76" s="60" t="s">
        <v>108</v>
      </c>
      <c r="K76" s="60" t="s">
        <v>109</v>
      </c>
      <c r="L76" s="60" t="s">
        <v>110</v>
      </c>
      <c r="M76" s="60" t="s">
        <v>111</v>
      </c>
      <c r="N76" s="60" t="s">
        <v>112</v>
      </c>
      <c r="O76" s="60" t="s">
        <v>113</v>
      </c>
      <c r="P76" s="60" t="s">
        <v>114</v>
      </c>
      <c r="Q76" s="60" t="s">
        <v>115</v>
      </c>
      <c r="R76" s="60" t="s">
        <v>116</v>
      </c>
      <c r="S76" s="60" t="s">
        <v>117</v>
      </c>
      <c r="T76" s="60" t="s">
        <v>118</v>
      </c>
      <c r="U76" s="60" t="s">
        <v>119</v>
      </c>
      <c r="V76" s="60" t="s">
        <v>120</v>
      </c>
      <c r="W76" s="60" t="s">
        <v>121</v>
      </c>
      <c r="X76" s="147" t="s">
        <v>122</v>
      </c>
      <c r="BW76" s="149"/>
      <c r="BZ76" s="118"/>
      <c r="CA76" s="118"/>
      <c r="CY76" s="135"/>
    </row>
    <row r="77" spans="1:103" s="5" customFormat="1" ht="54" x14ac:dyDescent="0.2">
      <c r="A77" s="150">
        <v>1</v>
      </c>
      <c r="B77" s="151" t="str">
        <f>E3</f>
        <v>Installation of new Coke oven Gas Flare Stack at RSP</v>
      </c>
      <c r="C77" s="152">
        <f>SUM(D19:G19)</f>
        <v>0</v>
      </c>
      <c r="D77" s="153">
        <f>SUM(D19:E19)</f>
        <v>0</v>
      </c>
      <c r="E77" s="153">
        <f>SUM(H19:I19)</f>
        <v>0</v>
      </c>
      <c r="F77" s="153">
        <f>SUM(H19)</f>
        <v>0</v>
      </c>
      <c r="G77" s="153">
        <f>SUM(J19:M19)</f>
        <v>0</v>
      </c>
      <c r="H77" s="153">
        <f>SUM(J19)</f>
        <v>0</v>
      </c>
      <c r="I77" s="153">
        <f>SUM(N19:O19)</f>
        <v>0</v>
      </c>
      <c r="J77" s="153">
        <f>SUM(N19)</f>
        <v>0</v>
      </c>
      <c r="K77" s="153" t="e">
        <f>P19+Q19</f>
        <v>#REF!</v>
      </c>
      <c r="L77" s="153" t="e">
        <f>SUM(R19:U19)</f>
        <v>#REF!</v>
      </c>
      <c r="M77" s="153" t="e">
        <f>SUM(V19:Y19)</f>
        <v>#REF!</v>
      </c>
      <c r="N77" s="154" t="e">
        <f>SUM(V19:W19)</f>
        <v>#REF!</v>
      </c>
      <c r="O77" s="153">
        <f>SUM(Z19:AB19)</f>
        <v>0</v>
      </c>
      <c r="P77" s="153">
        <f>SUM(Z19)</f>
        <v>0</v>
      </c>
      <c r="Q77" s="153" t="e">
        <f>SUM(AC19:AJ19)</f>
        <v>#REF!</v>
      </c>
      <c r="R77" s="153"/>
      <c r="S77" s="153">
        <f>SUM(AK19:AP19)</f>
        <v>0</v>
      </c>
      <c r="T77" s="153">
        <f>AK19+AM19+AO19</f>
        <v>0</v>
      </c>
      <c r="U77" s="153" t="e">
        <f>SUM(AQ19:AR19)</f>
        <v>#REF!</v>
      </c>
      <c r="V77" s="153" t="e">
        <f>AQ19</f>
        <v>#REF!</v>
      </c>
      <c r="W77" s="154" t="e">
        <f>AU19</f>
        <v>#REF!</v>
      </c>
      <c r="X77" s="155" t="e">
        <f>D77+F77+H77+J77+N77+P77+R77+T77+V77</f>
        <v>#REF!</v>
      </c>
      <c r="BW77" s="149"/>
      <c r="BZ77" s="118"/>
      <c r="CA77" s="118"/>
      <c r="CY77" s="135"/>
    </row>
    <row r="78" spans="1:103" s="5" customFormat="1" ht="23.25" x14ac:dyDescent="0.2">
      <c r="A78" s="156">
        <f>A77+1</f>
        <v>2</v>
      </c>
      <c r="B78" s="157" t="str">
        <f>B22</f>
        <v>Total Plant cost</v>
      </c>
      <c r="C78" s="153"/>
      <c r="D78" s="153"/>
      <c r="E78" s="153"/>
      <c r="F78" s="153"/>
      <c r="G78" s="153"/>
      <c r="H78" s="153"/>
      <c r="I78" s="153"/>
      <c r="J78" s="153"/>
      <c r="K78" s="153"/>
      <c r="L78" s="153"/>
      <c r="M78" s="153"/>
      <c r="N78" s="153"/>
      <c r="O78" s="153"/>
      <c r="P78" s="153"/>
      <c r="Q78" s="153"/>
      <c r="R78" s="153"/>
      <c r="S78" s="153"/>
      <c r="T78" s="153"/>
      <c r="U78" s="153"/>
      <c r="V78" s="153"/>
      <c r="W78" s="158" t="e">
        <f>SUM(W77:W77)</f>
        <v>#REF!</v>
      </c>
      <c r="X78" s="155"/>
      <c r="BW78" s="149"/>
      <c r="BZ78" s="118"/>
      <c r="CA78" s="118"/>
      <c r="CY78" s="135"/>
    </row>
    <row r="79" spans="1:103" s="5" customFormat="1" ht="23.25" x14ac:dyDescent="0.2">
      <c r="A79" s="156">
        <f>A78+1</f>
        <v>3</v>
      </c>
      <c r="B79" s="107" t="str">
        <f>+B23</f>
        <v>IDC</v>
      </c>
      <c r="C79" s="159"/>
      <c r="D79" s="159"/>
      <c r="E79" s="159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  <c r="V79" s="159"/>
      <c r="W79" s="159" t="e">
        <f>+AU23</f>
        <v>#REF!</v>
      </c>
      <c r="X79" s="160"/>
      <c r="BW79" s="149"/>
      <c r="BZ79" s="118"/>
      <c r="CA79" s="118"/>
    </row>
    <row r="80" spans="1:103" s="5" customFormat="1" ht="23.25" x14ac:dyDescent="0.2">
      <c r="A80" s="156">
        <f>A79+1</f>
        <v>4</v>
      </c>
      <c r="B80" s="161" t="str">
        <f>B24</f>
        <v xml:space="preserve">CAPITAL COST </v>
      </c>
      <c r="C80" s="162"/>
      <c r="D80" s="162"/>
      <c r="E80" s="162"/>
      <c r="F80" s="162"/>
      <c r="G80" s="162"/>
      <c r="H80" s="162"/>
      <c r="I80" s="162"/>
      <c r="J80" s="162"/>
      <c r="K80" s="162"/>
      <c r="L80" s="162"/>
      <c r="M80" s="162"/>
      <c r="N80" s="162"/>
      <c r="O80" s="162"/>
      <c r="P80" s="162"/>
      <c r="Q80" s="162"/>
      <c r="R80" s="162"/>
      <c r="S80" s="162"/>
      <c r="T80" s="162"/>
      <c r="U80" s="162"/>
      <c r="V80" s="162"/>
      <c r="W80" s="163" t="e">
        <f>SUM(W78:W79)</f>
        <v>#REF!</v>
      </c>
      <c r="X80" s="164" t="e">
        <f>SUM(X77:X79)</f>
        <v>#REF!</v>
      </c>
      <c r="BW80" s="149"/>
      <c r="BZ80" s="118"/>
      <c r="CA80" s="118"/>
    </row>
    <row r="81" spans="1:81" s="5" customFormat="1" ht="23.25" x14ac:dyDescent="0.2">
      <c r="A81" s="156">
        <f>A80+1</f>
        <v>5</v>
      </c>
      <c r="B81" s="107" t="str">
        <f>B25</f>
        <v>Input tax credit (ITC)</v>
      </c>
      <c r="C81" s="159"/>
      <c r="D81" s="159"/>
      <c r="E81" s="159"/>
      <c r="F81" s="159"/>
      <c r="G81" s="159"/>
      <c r="H81" s="159"/>
      <c r="I81" s="159"/>
      <c r="J81" s="159"/>
      <c r="K81" s="159"/>
      <c r="L81" s="159"/>
      <c r="M81" s="159"/>
      <c r="N81" s="159"/>
      <c r="O81" s="159"/>
      <c r="P81" s="159"/>
      <c r="Q81" s="159"/>
      <c r="R81" s="159"/>
      <c r="S81" s="159"/>
      <c r="T81" s="159"/>
      <c r="U81" s="159"/>
      <c r="V81" s="159"/>
      <c r="W81" s="159" t="e">
        <f>+AU25</f>
        <v>#REF!</v>
      </c>
      <c r="X81" s="160"/>
      <c r="BZ81" s="118"/>
      <c r="CC81" s="6"/>
    </row>
    <row r="82" spans="1:81" s="5" customFormat="1" ht="23.25" x14ac:dyDescent="0.2">
      <c r="A82" s="156">
        <f>A81+1</f>
        <v>6</v>
      </c>
      <c r="B82" s="165" t="str">
        <f>B26</f>
        <v>Capital Cost net of ITC</v>
      </c>
      <c r="C82" s="162"/>
      <c r="D82" s="162"/>
      <c r="E82" s="162"/>
      <c r="F82" s="162"/>
      <c r="G82" s="162"/>
      <c r="H82" s="162"/>
      <c r="I82" s="162"/>
      <c r="J82" s="162"/>
      <c r="K82" s="162"/>
      <c r="L82" s="162"/>
      <c r="M82" s="162"/>
      <c r="N82" s="162"/>
      <c r="O82" s="162"/>
      <c r="P82" s="162"/>
      <c r="Q82" s="162"/>
      <c r="R82" s="162"/>
      <c r="S82" s="162"/>
      <c r="T82" s="162"/>
      <c r="U82" s="162"/>
      <c r="V82" s="162"/>
      <c r="W82" s="163" t="e">
        <f>W80-W81</f>
        <v>#REF!</v>
      </c>
      <c r="X82" s="164" t="e">
        <f>X80-X81</f>
        <v>#REF!</v>
      </c>
      <c r="BZ82" s="118"/>
    </row>
    <row r="83" spans="1:81" s="5" customFormat="1" x14ac:dyDescent="0.2">
      <c r="BZ83" s="118"/>
    </row>
    <row r="84" spans="1:81" s="5" customFormat="1" x14ac:dyDescent="0.2">
      <c r="BZ84" s="118"/>
    </row>
    <row r="85" spans="1:81" s="5" customFormat="1" x14ac:dyDescent="0.2">
      <c r="BZ85" s="118"/>
    </row>
    <row r="86" spans="1:81" s="5" customFormat="1" x14ac:dyDescent="0.2">
      <c r="D86" s="118"/>
      <c r="BG86" s="26"/>
      <c r="BH86" s="26"/>
      <c r="BI86" s="26"/>
      <c r="BJ86" s="26"/>
      <c r="BK86" s="26"/>
      <c r="BL86" s="26"/>
      <c r="BM86" s="26"/>
      <c r="BN86" s="26"/>
    </row>
    <row r="87" spans="1:81" s="26" customFormat="1" ht="15.75" x14ac:dyDescent="0.2">
      <c r="A87" s="5"/>
      <c r="B87" s="5"/>
      <c r="C87" s="166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25"/>
      <c r="BG87" s="50"/>
      <c r="BH87" s="50"/>
      <c r="BI87" s="50"/>
      <c r="BJ87" s="50"/>
      <c r="BK87" s="50"/>
      <c r="BL87" s="50"/>
      <c r="BM87" s="50"/>
      <c r="BN87" s="50"/>
    </row>
    <row r="88" spans="1:81" x14ac:dyDescent="0.2">
      <c r="A88" s="5"/>
      <c r="B88" s="5"/>
      <c r="C88" s="118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49"/>
    </row>
    <row r="89" spans="1:81" ht="15.75" x14ac:dyDescent="0.2">
      <c r="A89" s="348" t="s">
        <v>216</v>
      </c>
      <c r="B89" s="348"/>
      <c r="C89" s="348"/>
      <c r="D89" s="348"/>
      <c r="E89" s="348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49"/>
    </row>
    <row r="90" spans="1:81" ht="15.75" x14ac:dyDescent="0.2">
      <c r="A90" s="348" t="str">
        <f>A66</f>
        <v>ROURKELA STEEL PLANT</v>
      </c>
      <c r="B90" s="348"/>
      <c r="C90" s="348"/>
      <c r="D90" s="348"/>
      <c r="E90" s="348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49"/>
    </row>
    <row r="91" spans="1:81" ht="15.75" x14ac:dyDescent="0.2">
      <c r="A91" s="356" t="str">
        <f>A67</f>
        <v>Installation of new Coke oven Gas Flare Stack at RSP</v>
      </c>
      <c r="B91" s="356"/>
      <c r="C91" s="356"/>
      <c r="D91" s="356"/>
      <c r="E91" s="356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49"/>
    </row>
    <row r="92" spans="1:81" ht="15.75" x14ac:dyDescent="0.2">
      <c r="A92" s="130"/>
      <c r="B92" s="130"/>
      <c r="C92" s="130"/>
      <c r="D92" s="6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49"/>
    </row>
    <row r="93" spans="1:81" ht="15.75" x14ac:dyDescent="0.2">
      <c r="A93" s="348" t="s">
        <v>217</v>
      </c>
      <c r="B93" s="348"/>
      <c r="C93" s="348"/>
      <c r="D93" s="348"/>
      <c r="E93" s="348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49"/>
    </row>
    <row r="94" spans="1:81" ht="15.75" x14ac:dyDescent="0.2">
      <c r="A94" s="354" t="s">
        <v>218</v>
      </c>
      <c r="B94" s="354"/>
      <c r="C94" s="354"/>
      <c r="D94" s="354"/>
      <c r="E94" s="354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49"/>
    </row>
    <row r="95" spans="1:81" ht="15.75" x14ac:dyDescent="0.2">
      <c r="A95" s="5"/>
      <c r="B95" s="6"/>
      <c r="C95" s="167">
        <f>C71</f>
        <v>0</v>
      </c>
      <c r="D95" s="168">
        <f>D71</f>
        <v>0</v>
      </c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49"/>
    </row>
    <row r="96" spans="1:81" ht="15.75" x14ac:dyDescent="0.2">
      <c r="A96" s="5"/>
      <c r="B96" s="6"/>
      <c r="C96" s="167">
        <f>C72</f>
        <v>0</v>
      </c>
      <c r="D96" s="168">
        <f>D72</f>
        <v>0</v>
      </c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49"/>
    </row>
    <row r="97" spans="1:32" ht="16.5" thickBot="1" x14ac:dyDescent="0.25">
      <c r="A97" s="6" t="str">
        <f>+O4</f>
        <v>Base date: 4th Qtr 2022</v>
      </c>
      <c r="B97" s="5"/>
      <c r="C97" s="355" t="str">
        <f>O6</f>
        <v>Figures in Rs. Crore</v>
      </c>
      <c r="D97" s="355"/>
      <c r="E97" s="355"/>
      <c r="F97" s="5"/>
      <c r="G97" s="6"/>
      <c r="H97" s="5"/>
      <c r="I97" s="5"/>
      <c r="J97" s="6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49"/>
    </row>
    <row r="98" spans="1:32" ht="15.75" x14ac:dyDescent="0.25">
      <c r="A98" s="169" t="s">
        <v>219</v>
      </c>
      <c r="B98" s="170" t="s">
        <v>1</v>
      </c>
      <c r="C98" s="171" t="s">
        <v>48</v>
      </c>
      <c r="D98" s="172" t="s">
        <v>96</v>
      </c>
      <c r="E98" s="173" t="s">
        <v>220</v>
      </c>
      <c r="F98" s="173" t="s">
        <v>245</v>
      </c>
      <c r="G98" s="5"/>
      <c r="H98" s="5"/>
      <c r="I98" s="5"/>
      <c r="J98" s="6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49"/>
    </row>
    <row r="99" spans="1:32" ht="16.5" thickBot="1" x14ac:dyDescent="0.25">
      <c r="A99" s="174" t="s">
        <v>221</v>
      </c>
      <c r="B99" s="175"/>
      <c r="C99" s="176"/>
      <c r="D99" s="177"/>
      <c r="E99" s="178"/>
      <c r="F99" s="178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49"/>
    </row>
    <row r="100" spans="1:32" x14ac:dyDescent="0.2">
      <c r="A100" s="179">
        <v>1</v>
      </c>
      <c r="B100" s="180" t="s">
        <v>3</v>
      </c>
      <c r="C100" s="25">
        <f>SUM(D18:E21)</f>
        <v>0</v>
      </c>
      <c r="D100" s="26">
        <f>SUM(F18:K21)</f>
        <v>0</v>
      </c>
      <c r="E100" s="180">
        <f>C100+D100</f>
        <v>0</v>
      </c>
      <c r="F100" s="180">
        <f>6.2724819+0.06</f>
        <v>6.3324818999999994</v>
      </c>
      <c r="G100" s="200">
        <f>E100/F100-1</f>
        <v>-1</v>
      </c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49"/>
    </row>
    <row r="101" spans="1:32" x14ac:dyDescent="0.2">
      <c r="A101" s="181">
        <v>2</v>
      </c>
      <c r="B101" s="182" t="s">
        <v>222</v>
      </c>
      <c r="C101" s="49">
        <f>SUM(H18:H21)</f>
        <v>0</v>
      </c>
      <c r="D101" s="50">
        <f>SUM(I18:I21)</f>
        <v>0</v>
      </c>
      <c r="E101" s="182">
        <f t="shared" ref="E101:E110" si="2">C101+D101</f>
        <v>0</v>
      </c>
      <c r="F101" s="182">
        <v>0</v>
      </c>
      <c r="G101" s="200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49"/>
    </row>
    <row r="102" spans="1:32" x14ac:dyDescent="0.2">
      <c r="A102" s="181">
        <v>3</v>
      </c>
      <c r="B102" s="182" t="s">
        <v>223</v>
      </c>
      <c r="C102" s="49">
        <f>SUM(J18:J21)</f>
        <v>0</v>
      </c>
      <c r="D102" s="50">
        <f>SUM(L18:M21)</f>
        <v>0</v>
      </c>
      <c r="E102" s="182">
        <f>C102+D102</f>
        <v>0</v>
      </c>
      <c r="F102" s="182">
        <v>1.4999999999999999E-2</v>
      </c>
      <c r="G102" s="200">
        <f>E102/F102-1</f>
        <v>-1</v>
      </c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49"/>
    </row>
    <row r="103" spans="1:32" x14ac:dyDescent="0.2">
      <c r="A103" s="181">
        <v>4</v>
      </c>
      <c r="B103" s="182" t="s">
        <v>73</v>
      </c>
      <c r="C103" s="49">
        <f>SUM(N18:N21)</f>
        <v>0</v>
      </c>
      <c r="D103" s="50">
        <f>SUM(O18:O21)</f>
        <v>0</v>
      </c>
      <c r="E103" s="182">
        <f t="shared" si="2"/>
        <v>0</v>
      </c>
      <c r="F103" s="182">
        <v>0</v>
      </c>
      <c r="G103" s="200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49"/>
    </row>
    <row r="104" spans="1:32" x14ac:dyDescent="0.2">
      <c r="A104" s="181">
        <v>5</v>
      </c>
      <c r="B104" s="182" t="s">
        <v>224</v>
      </c>
      <c r="C104" s="49"/>
      <c r="D104" s="50" t="e">
        <f>SUM(P18:Q21)</f>
        <v>#REF!</v>
      </c>
      <c r="E104" s="182" t="e">
        <f t="shared" si="2"/>
        <v>#REF!</v>
      </c>
      <c r="F104" s="182">
        <v>1.1103707</v>
      </c>
      <c r="G104" s="200" t="e">
        <f t="shared" ref="G104:G115" si="3">E104/F104-1</f>
        <v>#REF!</v>
      </c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25"/>
      <c r="W104" s="26"/>
      <c r="X104" s="26"/>
      <c r="Y104" s="26"/>
      <c r="Z104" s="26"/>
      <c r="AA104" s="26"/>
      <c r="AB104" s="26"/>
      <c r="AC104" s="26"/>
      <c r="AD104" s="26"/>
      <c r="AE104" s="26"/>
    </row>
    <row r="105" spans="1:32" x14ac:dyDescent="0.2">
      <c r="A105" s="181">
        <v>6</v>
      </c>
      <c r="B105" s="182" t="s">
        <v>225</v>
      </c>
      <c r="C105" s="49"/>
      <c r="D105" s="50" t="e">
        <f>SUM(R18:U21)</f>
        <v>#REF!</v>
      </c>
      <c r="E105" s="182" t="e">
        <f t="shared" si="2"/>
        <v>#REF!</v>
      </c>
      <c r="F105" s="182">
        <v>0.85794020000000004</v>
      </c>
      <c r="G105" s="200" t="e">
        <f t="shared" si="3"/>
        <v>#REF!</v>
      </c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49"/>
    </row>
    <row r="106" spans="1:32" x14ac:dyDescent="0.2">
      <c r="A106" s="181">
        <v>7</v>
      </c>
      <c r="B106" s="182" t="s">
        <v>226</v>
      </c>
      <c r="C106" s="49" t="e">
        <f>SUM(V18:W21)</f>
        <v>#REF!</v>
      </c>
      <c r="D106" s="50" t="e">
        <f>SUM(X18:Y21)</f>
        <v>#REF!</v>
      </c>
      <c r="E106" s="182" t="e">
        <f t="shared" si="2"/>
        <v>#REF!</v>
      </c>
      <c r="F106" s="182">
        <v>1.6689792799999998</v>
      </c>
      <c r="G106" s="200" t="e">
        <f t="shared" si="3"/>
        <v>#REF!</v>
      </c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49"/>
    </row>
    <row r="107" spans="1:32" x14ac:dyDescent="0.2">
      <c r="A107" s="181">
        <v>8</v>
      </c>
      <c r="B107" s="182" t="s">
        <v>227</v>
      </c>
      <c r="C107" s="49">
        <f>SUM(Z18:Z21)</f>
        <v>0</v>
      </c>
      <c r="D107" s="50">
        <f>SUM(AA18:AB21)</f>
        <v>0</v>
      </c>
      <c r="E107" s="182">
        <f t="shared" si="2"/>
        <v>0</v>
      </c>
      <c r="F107" s="182">
        <v>0.13255963800000001</v>
      </c>
      <c r="G107" s="200">
        <f t="shared" si="3"/>
        <v>-1</v>
      </c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49"/>
    </row>
    <row r="108" spans="1:32" x14ac:dyDescent="0.2">
      <c r="A108" s="181">
        <v>9</v>
      </c>
      <c r="B108" s="182" t="s">
        <v>228</v>
      </c>
      <c r="C108" s="49"/>
      <c r="D108" s="50" t="e">
        <f>SUM(AC18:AI21)</f>
        <v>#REF!</v>
      </c>
      <c r="E108" s="182" t="e">
        <f t="shared" si="2"/>
        <v>#REF!</v>
      </c>
      <c r="F108" s="182">
        <v>1.6337406416399998</v>
      </c>
      <c r="G108" s="200" t="e">
        <f t="shared" si="3"/>
        <v>#REF!</v>
      </c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49"/>
    </row>
    <row r="109" spans="1:32" x14ac:dyDescent="0.2">
      <c r="A109" s="181">
        <v>10</v>
      </c>
      <c r="B109" s="182" t="s">
        <v>70</v>
      </c>
      <c r="C109" s="49">
        <f>SUM(T77:T77)</f>
        <v>0</v>
      </c>
      <c r="D109" s="50">
        <f>E109-C109</f>
        <v>0</v>
      </c>
      <c r="E109" s="182">
        <f>SUM(S77:S77)</f>
        <v>0</v>
      </c>
      <c r="F109" s="182">
        <v>0</v>
      </c>
      <c r="G109" s="200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49"/>
    </row>
    <row r="110" spans="1:32" x14ac:dyDescent="0.2">
      <c r="A110" s="181">
        <v>11</v>
      </c>
      <c r="B110" s="182" t="s">
        <v>229</v>
      </c>
      <c r="C110" s="49" t="e">
        <f>SUM(AQ18:AQ21)</f>
        <v>#REF!</v>
      </c>
      <c r="D110" s="50" t="e">
        <f>SUM(AR18:AR21)</f>
        <v>#REF!</v>
      </c>
      <c r="E110" s="182" t="e">
        <f t="shared" si="2"/>
        <v>#REF!</v>
      </c>
      <c r="F110" s="182">
        <v>0.58775361798199999</v>
      </c>
      <c r="G110" s="200" t="e">
        <f t="shared" si="3"/>
        <v>#REF!</v>
      </c>
      <c r="H110" s="5"/>
      <c r="I110" s="5"/>
      <c r="J110" s="5"/>
      <c r="K110" s="5"/>
      <c r="L110" s="5"/>
      <c r="M110" s="25"/>
      <c r="N110" s="26"/>
      <c r="O110" s="26"/>
      <c r="P110" s="26"/>
      <c r="Q110" s="26"/>
      <c r="R110" s="26"/>
      <c r="S110" s="26"/>
      <c r="T110" s="26"/>
      <c r="U110" s="26"/>
    </row>
    <row r="111" spans="1:32" ht="15.75" x14ac:dyDescent="0.2">
      <c r="A111" s="183">
        <v>12</v>
      </c>
      <c r="B111" s="184" t="s">
        <v>230</v>
      </c>
      <c r="C111" s="69" t="e">
        <f>SUM(C100:C110)</f>
        <v>#REF!</v>
      </c>
      <c r="D111" s="54" t="e">
        <f>SUM(D100:D110)</f>
        <v>#REF!</v>
      </c>
      <c r="E111" s="184" t="e">
        <f>SUM(E100:E110)</f>
        <v>#REF!</v>
      </c>
      <c r="F111" s="184">
        <v>12.342825977621999</v>
      </c>
      <c r="G111" s="200" t="e">
        <f t="shared" si="3"/>
        <v>#REF!</v>
      </c>
      <c r="H111" s="5"/>
      <c r="I111" s="5"/>
      <c r="J111" s="5"/>
      <c r="K111" s="5"/>
      <c r="L111" s="5"/>
      <c r="M111" s="49"/>
    </row>
    <row r="112" spans="1:32" x14ac:dyDescent="0.2">
      <c r="A112" s="181">
        <v>13</v>
      </c>
      <c r="B112" s="182" t="s">
        <v>231</v>
      </c>
      <c r="C112" s="49"/>
      <c r="E112" s="182" t="e">
        <f>AU23</f>
        <v>#REF!</v>
      </c>
      <c r="F112" s="182">
        <v>0.66342689629718243</v>
      </c>
      <c r="G112" s="200" t="e">
        <f t="shared" si="3"/>
        <v>#REF!</v>
      </c>
      <c r="H112" s="5"/>
      <c r="I112" s="5"/>
      <c r="J112" s="5"/>
      <c r="K112" s="5"/>
      <c r="L112" s="5"/>
      <c r="M112" s="49"/>
    </row>
    <row r="113" spans="1:66" ht="15.75" x14ac:dyDescent="0.2">
      <c r="A113" s="181">
        <v>14</v>
      </c>
      <c r="B113" s="184" t="s">
        <v>232</v>
      </c>
      <c r="C113" s="49"/>
      <c r="E113" s="184" t="e">
        <f>+E112+E111</f>
        <v>#REF!</v>
      </c>
      <c r="F113" s="184">
        <v>13.006252873919181</v>
      </c>
      <c r="G113" s="200" t="e">
        <f t="shared" si="3"/>
        <v>#REF!</v>
      </c>
      <c r="H113" s="5"/>
      <c r="I113" s="5"/>
      <c r="J113" s="6"/>
      <c r="K113" s="5"/>
      <c r="L113" s="5"/>
      <c r="M113" s="49"/>
    </row>
    <row r="114" spans="1:66" x14ac:dyDescent="0.2">
      <c r="A114" s="181">
        <v>15</v>
      </c>
      <c r="B114" s="182" t="str">
        <f>B81</f>
        <v>Input tax credit (ITC)</v>
      </c>
      <c r="C114" s="49"/>
      <c r="E114" s="182" t="e">
        <f>-AU25</f>
        <v>#REF!</v>
      </c>
      <c r="F114" s="182">
        <v>-1.6082007296399998</v>
      </c>
      <c r="G114" s="200" t="e">
        <f t="shared" si="3"/>
        <v>#REF!</v>
      </c>
      <c r="H114" s="5"/>
      <c r="I114" s="5"/>
      <c r="J114" s="5"/>
      <c r="K114" s="5"/>
      <c r="L114" s="5"/>
      <c r="M114" s="49"/>
    </row>
    <row r="115" spans="1:66" ht="16.5" thickBot="1" x14ac:dyDescent="0.25">
      <c r="A115" s="185">
        <v>16</v>
      </c>
      <c r="B115" s="175" t="str">
        <f>B82</f>
        <v>Capital Cost net of ITC</v>
      </c>
      <c r="C115" s="176"/>
      <c r="D115" s="177"/>
      <c r="E115" s="175" t="e">
        <f>+E113+E114</f>
        <v>#REF!</v>
      </c>
      <c r="F115" s="175">
        <v>11.39805214427918</v>
      </c>
      <c r="G115" s="200" t="e">
        <f t="shared" si="3"/>
        <v>#REF!</v>
      </c>
      <c r="H115" s="5"/>
      <c r="I115" s="5"/>
      <c r="J115" s="6"/>
      <c r="K115" s="5"/>
      <c r="L115" s="5"/>
      <c r="M115" s="49"/>
      <c r="BG115" s="78"/>
      <c r="BH115" s="78"/>
      <c r="BI115" s="78"/>
      <c r="BJ115" s="78"/>
      <c r="BK115" s="78"/>
      <c r="BL115" s="78"/>
      <c r="BM115" s="78"/>
      <c r="BN115" s="78"/>
    </row>
    <row r="116" spans="1:66" s="78" customFormat="1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77"/>
      <c r="BG116" s="5"/>
      <c r="BH116" s="5"/>
      <c r="BI116" s="5"/>
      <c r="BJ116" s="5"/>
      <c r="BK116" s="5"/>
      <c r="BL116" s="5"/>
      <c r="BM116" s="5"/>
      <c r="BN116" s="5"/>
    </row>
    <row r="117" spans="1:66" s="5" customFormat="1" x14ac:dyDescent="0.2"/>
    <row r="118" spans="1:66" s="5" customFormat="1" x14ac:dyDescent="0.2"/>
    <row r="119" spans="1:66" s="5" customFormat="1" x14ac:dyDescent="0.2"/>
    <row r="120" spans="1:66" s="5" customFormat="1" x14ac:dyDescent="0.2"/>
    <row r="121" spans="1:66" s="5" customFormat="1" x14ac:dyDescent="0.2"/>
    <row r="122" spans="1:66" s="5" customFormat="1" x14ac:dyDescent="0.2"/>
    <row r="123" spans="1:66" s="5" customFormat="1" x14ac:dyDescent="0.2"/>
    <row r="124" spans="1:66" s="5" customFormat="1" x14ac:dyDescent="0.2"/>
    <row r="125" spans="1:66" s="5" customFormat="1" x14ac:dyDescent="0.2"/>
    <row r="126" spans="1:66" s="5" customFormat="1" x14ac:dyDescent="0.2"/>
    <row r="127" spans="1:66" s="5" customFormat="1" x14ac:dyDescent="0.2"/>
    <row r="128" spans="1:66" s="5" customFormat="1" x14ac:dyDescent="0.2"/>
    <row r="129" spans="59:66" s="5" customFormat="1" x14ac:dyDescent="0.2"/>
    <row r="130" spans="59:66" s="5" customFormat="1" x14ac:dyDescent="0.2"/>
    <row r="131" spans="59:66" s="5" customFormat="1" x14ac:dyDescent="0.2"/>
    <row r="132" spans="59:66" s="5" customFormat="1" x14ac:dyDescent="0.2"/>
    <row r="133" spans="59:66" s="5" customFormat="1" x14ac:dyDescent="0.2"/>
    <row r="134" spans="59:66" s="5" customFormat="1" x14ac:dyDescent="0.2"/>
    <row r="135" spans="59:66" s="5" customFormat="1" x14ac:dyDescent="0.2"/>
    <row r="136" spans="59:66" s="5" customFormat="1" x14ac:dyDescent="0.2">
      <c r="BG136" s="50"/>
      <c r="BH136" s="50"/>
      <c r="BI136" s="50"/>
      <c r="BJ136" s="50"/>
      <c r="BK136" s="50"/>
      <c r="BL136" s="50"/>
      <c r="BM136" s="50"/>
      <c r="BN136" s="50"/>
    </row>
  </sheetData>
  <mergeCells count="43">
    <mergeCell ref="A93:E93"/>
    <mergeCell ref="A94:E94"/>
    <mergeCell ref="C97:E97"/>
    <mergeCell ref="M73:N73"/>
    <mergeCell ref="O73:P73"/>
    <mergeCell ref="A91:E91"/>
    <mergeCell ref="A66:V66"/>
    <mergeCell ref="A67:V67"/>
    <mergeCell ref="Q73:R73"/>
    <mergeCell ref="A89:E89"/>
    <mergeCell ref="A90:E90"/>
    <mergeCell ref="A69:V69"/>
    <mergeCell ref="K71:L71"/>
    <mergeCell ref="K72:L72"/>
    <mergeCell ref="C73:D73"/>
    <mergeCell ref="E73:F73"/>
    <mergeCell ref="G73:H73"/>
    <mergeCell ref="I73:J73"/>
    <mergeCell ref="AM12:AN12"/>
    <mergeCell ref="AO12:AP12"/>
    <mergeCell ref="AV12:AX12"/>
    <mergeCell ref="D13:E13"/>
    <mergeCell ref="F13:G13"/>
    <mergeCell ref="V13:X13"/>
    <mergeCell ref="AV13:AX13"/>
    <mergeCell ref="AQ12:AR12"/>
    <mergeCell ref="AS12:AU12"/>
    <mergeCell ref="W38:Z38"/>
    <mergeCell ref="Y39:Z39"/>
    <mergeCell ref="A65:V65"/>
    <mergeCell ref="E1:K1"/>
    <mergeCell ref="BE5:BE6"/>
    <mergeCell ref="E6:K6"/>
    <mergeCell ref="L12:M12"/>
    <mergeCell ref="N12:O12"/>
    <mergeCell ref="P12:Q12"/>
    <mergeCell ref="R12:U12"/>
    <mergeCell ref="V12:Y12"/>
    <mergeCell ref="Z12:AB12"/>
    <mergeCell ref="AC12:AG12"/>
    <mergeCell ref="W14:X14"/>
    <mergeCell ref="AH12:AJ12"/>
    <mergeCell ref="AK12:AL12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AE3D6-8E8B-416E-86A3-581EBEE12EB0}">
  <dimension ref="A1:AJ56"/>
  <sheetViews>
    <sheetView tabSelected="1" workbookViewId="0">
      <selection activeCell="K10" sqref="K10"/>
    </sheetView>
  </sheetViews>
  <sheetFormatPr defaultRowHeight="15" x14ac:dyDescent="0.25"/>
  <cols>
    <col min="1" max="1" width="6" style="228" customWidth="1"/>
    <col min="2" max="2" width="43.33203125" style="228" customWidth="1"/>
    <col min="3" max="3" width="11.109375" style="228" hidden="1" customWidth="1"/>
    <col min="4" max="4" width="12.21875" style="228" customWidth="1"/>
    <col min="5" max="5" width="12.44140625" style="228" customWidth="1"/>
    <col min="6" max="6" width="11.5546875" style="228" customWidth="1"/>
    <col min="7" max="7" width="13" style="228" customWidth="1"/>
    <col min="8" max="8" width="11" style="228" customWidth="1"/>
    <col min="9" max="9" width="9.88671875" style="228" customWidth="1"/>
    <col min="10" max="10" width="11.109375" style="228" customWidth="1"/>
    <col min="11" max="11" width="9.44140625" style="228" customWidth="1"/>
    <col min="12" max="12" width="9.5546875" style="228" customWidth="1"/>
    <col min="13" max="13" width="10.77734375" style="228" customWidth="1"/>
    <col min="14" max="14" width="6.5546875" style="228" customWidth="1"/>
    <col min="15" max="15" width="7.5546875" style="228" customWidth="1"/>
    <col min="16" max="16" width="10.109375" style="228" customWidth="1"/>
    <col min="17" max="17" width="9.44140625" style="228" customWidth="1"/>
    <col min="18" max="18" width="11" style="228" customWidth="1"/>
    <col min="19" max="19" width="14" style="228" customWidth="1"/>
    <col min="20" max="20" width="9.88671875" style="228" customWidth="1"/>
    <col min="21" max="24" width="8.88671875" style="228"/>
    <col min="25" max="25" width="15" style="228" customWidth="1"/>
    <col min="26" max="26" width="6.44140625" style="228" customWidth="1"/>
    <col min="27" max="27" width="5.6640625" style="228" customWidth="1"/>
    <col min="28" max="28" width="9.109375" style="228" customWidth="1"/>
    <col min="29" max="31" width="8.88671875" style="228"/>
    <col min="32" max="32" width="11.6640625" style="228" customWidth="1"/>
    <col min="33" max="256" width="8.88671875" style="228"/>
    <col min="257" max="257" width="6.44140625" style="228" customWidth="1"/>
    <col min="258" max="258" width="43.33203125" style="228" customWidth="1"/>
    <col min="259" max="259" width="0" style="228" hidden="1" customWidth="1"/>
    <col min="260" max="260" width="13.109375" style="228" customWidth="1"/>
    <col min="261" max="261" width="13.88671875" style="228" customWidth="1"/>
    <col min="262" max="262" width="12.44140625" style="228" customWidth="1"/>
    <col min="263" max="263" width="13" style="228" customWidth="1"/>
    <col min="264" max="264" width="11" style="228" customWidth="1"/>
    <col min="265" max="265" width="9.88671875" style="228" customWidth="1"/>
    <col min="266" max="266" width="11.109375" style="228" customWidth="1"/>
    <col min="267" max="267" width="9.44140625" style="228" customWidth="1"/>
    <col min="268" max="268" width="9.5546875" style="228" customWidth="1"/>
    <col min="269" max="269" width="10.77734375" style="228" customWidth="1"/>
    <col min="270" max="270" width="6.5546875" style="228" customWidth="1"/>
    <col min="271" max="271" width="7.5546875" style="228" customWidth="1"/>
    <col min="272" max="272" width="10.109375" style="228" customWidth="1"/>
    <col min="273" max="273" width="9.44140625" style="228" customWidth="1"/>
    <col min="274" max="274" width="11" style="228" customWidth="1"/>
    <col min="275" max="275" width="14" style="228" customWidth="1"/>
    <col min="276" max="276" width="9.88671875" style="228" customWidth="1"/>
    <col min="277" max="280" width="8.88671875" style="228"/>
    <col min="281" max="281" width="15" style="228" customWidth="1"/>
    <col min="282" max="282" width="6.44140625" style="228" customWidth="1"/>
    <col min="283" max="283" width="5.6640625" style="228" customWidth="1"/>
    <col min="284" max="284" width="9.109375" style="228" customWidth="1"/>
    <col min="285" max="287" width="8.88671875" style="228"/>
    <col min="288" max="288" width="11.6640625" style="228" customWidth="1"/>
    <col min="289" max="512" width="8.88671875" style="228"/>
    <col min="513" max="513" width="6.44140625" style="228" customWidth="1"/>
    <col min="514" max="514" width="43.33203125" style="228" customWidth="1"/>
    <col min="515" max="515" width="0" style="228" hidden="1" customWidth="1"/>
    <col min="516" max="516" width="13.109375" style="228" customWidth="1"/>
    <col min="517" max="517" width="13.88671875" style="228" customWidth="1"/>
    <col min="518" max="518" width="12.44140625" style="228" customWidth="1"/>
    <col min="519" max="519" width="13" style="228" customWidth="1"/>
    <col min="520" max="520" width="11" style="228" customWidth="1"/>
    <col min="521" max="521" width="9.88671875" style="228" customWidth="1"/>
    <col min="522" max="522" width="11.109375" style="228" customWidth="1"/>
    <col min="523" max="523" width="9.44140625" style="228" customWidth="1"/>
    <col min="524" max="524" width="9.5546875" style="228" customWidth="1"/>
    <col min="525" max="525" width="10.77734375" style="228" customWidth="1"/>
    <col min="526" max="526" width="6.5546875" style="228" customWidth="1"/>
    <col min="527" max="527" width="7.5546875" style="228" customWidth="1"/>
    <col min="528" max="528" width="10.109375" style="228" customWidth="1"/>
    <col min="529" max="529" width="9.44140625" style="228" customWidth="1"/>
    <col min="530" max="530" width="11" style="228" customWidth="1"/>
    <col min="531" max="531" width="14" style="228" customWidth="1"/>
    <col min="532" max="532" width="9.88671875" style="228" customWidth="1"/>
    <col min="533" max="536" width="8.88671875" style="228"/>
    <col min="537" max="537" width="15" style="228" customWidth="1"/>
    <col min="538" max="538" width="6.44140625" style="228" customWidth="1"/>
    <col min="539" max="539" width="5.6640625" style="228" customWidth="1"/>
    <col min="540" max="540" width="9.109375" style="228" customWidth="1"/>
    <col min="541" max="543" width="8.88671875" style="228"/>
    <col min="544" max="544" width="11.6640625" style="228" customWidth="1"/>
    <col min="545" max="768" width="8.88671875" style="228"/>
    <col min="769" max="769" width="6.44140625" style="228" customWidth="1"/>
    <col min="770" max="770" width="43.33203125" style="228" customWidth="1"/>
    <col min="771" max="771" width="0" style="228" hidden="1" customWidth="1"/>
    <col min="772" max="772" width="13.109375" style="228" customWidth="1"/>
    <col min="773" max="773" width="13.88671875" style="228" customWidth="1"/>
    <col min="774" max="774" width="12.44140625" style="228" customWidth="1"/>
    <col min="775" max="775" width="13" style="228" customWidth="1"/>
    <col min="776" max="776" width="11" style="228" customWidth="1"/>
    <col min="777" max="777" width="9.88671875" style="228" customWidth="1"/>
    <col min="778" max="778" width="11.109375" style="228" customWidth="1"/>
    <col min="779" max="779" width="9.44140625" style="228" customWidth="1"/>
    <col min="780" max="780" width="9.5546875" style="228" customWidth="1"/>
    <col min="781" max="781" width="10.77734375" style="228" customWidth="1"/>
    <col min="782" max="782" width="6.5546875" style="228" customWidth="1"/>
    <col min="783" max="783" width="7.5546875" style="228" customWidth="1"/>
    <col min="784" max="784" width="10.109375" style="228" customWidth="1"/>
    <col min="785" max="785" width="9.44140625" style="228" customWidth="1"/>
    <col min="786" max="786" width="11" style="228" customWidth="1"/>
    <col min="787" max="787" width="14" style="228" customWidth="1"/>
    <col min="788" max="788" width="9.88671875" style="228" customWidth="1"/>
    <col min="789" max="792" width="8.88671875" style="228"/>
    <col min="793" max="793" width="15" style="228" customWidth="1"/>
    <col min="794" max="794" width="6.44140625" style="228" customWidth="1"/>
    <col min="795" max="795" width="5.6640625" style="228" customWidth="1"/>
    <col min="796" max="796" width="9.109375" style="228" customWidth="1"/>
    <col min="797" max="799" width="8.88671875" style="228"/>
    <col min="800" max="800" width="11.6640625" style="228" customWidth="1"/>
    <col min="801" max="1024" width="8.88671875" style="228"/>
    <col min="1025" max="1025" width="6.44140625" style="228" customWidth="1"/>
    <col min="1026" max="1026" width="43.33203125" style="228" customWidth="1"/>
    <col min="1027" max="1027" width="0" style="228" hidden="1" customWidth="1"/>
    <col min="1028" max="1028" width="13.109375" style="228" customWidth="1"/>
    <col min="1029" max="1029" width="13.88671875" style="228" customWidth="1"/>
    <col min="1030" max="1030" width="12.44140625" style="228" customWidth="1"/>
    <col min="1031" max="1031" width="13" style="228" customWidth="1"/>
    <col min="1032" max="1032" width="11" style="228" customWidth="1"/>
    <col min="1033" max="1033" width="9.88671875" style="228" customWidth="1"/>
    <col min="1034" max="1034" width="11.109375" style="228" customWidth="1"/>
    <col min="1035" max="1035" width="9.44140625" style="228" customWidth="1"/>
    <col min="1036" max="1036" width="9.5546875" style="228" customWidth="1"/>
    <col min="1037" max="1037" width="10.77734375" style="228" customWidth="1"/>
    <col min="1038" max="1038" width="6.5546875" style="228" customWidth="1"/>
    <col min="1039" max="1039" width="7.5546875" style="228" customWidth="1"/>
    <col min="1040" max="1040" width="10.109375" style="228" customWidth="1"/>
    <col min="1041" max="1041" width="9.44140625" style="228" customWidth="1"/>
    <col min="1042" max="1042" width="11" style="228" customWidth="1"/>
    <col min="1043" max="1043" width="14" style="228" customWidth="1"/>
    <col min="1044" max="1044" width="9.88671875" style="228" customWidth="1"/>
    <col min="1045" max="1048" width="8.88671875" style="228"/>
    <col min="1049" max="1049" width="15" style="228" customWidth="1"/>
    <col min="1050" max="1050" width="6.44140625" style="228" customWidth="1"/>
    <col min="1051" max="1051" width="5.6640625" style="228" customWidth="1"/>
    <col min="1052" max="1052" width="9.109375" style="228" customWidth="1"/>
    <col min="1053" max="1055" width="8.88671875" style="228"/>
    <col min="1056" max="1056" width="11.6640625" style="228" customWidth="1"/>
    <col min="1057" max="1280" width="8.88671875" style="228"/>
    <col min="1281" max="1281" width="6.44140625" style="228" customWidth="1"/>
    <col min="1282" max="1282" width="43.33203125" style="228" customWidth="1"/>
    <col min="1283" max="1283" width="0" style="228" hidden="1" customWidth="1"/>
    <col min="1284" max="1284" width="13.109375" style="228" customWidth="1"/>
    <col min="1285" max="1285" width="13.88671875" style="228" customWidth="1"/>
    <col min="1286" max="1286" width="12.44140625" style="228" customWidth="1"/>
    <col min="1287" max="1287" width="13" style="228" customWidth="1"/>
    <col min="1288" max="1288" width="11" style="228" customWidth="1"/>
    <col min="1289" max="1289" width="9.88671875" style="228" customWidth="1"/>
    <col min="1290" max="1290" width="11.109375" style="228" customWidth="1"/>
    <col min="1291" max="1291" width="9.44140625" style="228" customWidth="1"/>
    <col min="1292" max="1292" width="9.5546875" style="228" customWidth="1"/>
    <col min="1293" max="1293" width="10.77734375" style="228" customWidth="1"/>
    <col min="1294" max="1294" width="6.5546875" style="228" customWidth="1"/>
    <col min="1295" max="1295" width="7.5546875" style="228" customWidth="1"/>
    <col min="1296" max="1296" width="10.109375" style="228" customWidth="1"/>
    <col min="1297" max="1297" width="9.44140625" style="228" customWidth="1"/>
    <col min="1298" max="1298" width="11" style="228" customWidth="1"/>
    <col min="1299" max="1299" width="14" style="228" customWidth="1"/>
    <col min="1300" max="1300" width="9.88671875" style="228" customWidth="1"/>
    <col min="1301" max="1304" width="8.88671875" style="228"/>
    <col min="1305" max="1305" width="15" style="228" customWidth="1"/>
    <col min="1306" max="1306" width="6.44140625" style="228" customWidth="1"/>
    <col min="1307" max="1307" width="5.6640625" style="228" customWidth="1"/>
    <col min="1308" max="1308" width="9.109375" style="228" customWidth="1"/>
    <col min="1309" max="1311" width="8.88671875" style="228"/>
    <col min="1312" max="1312" width="11.6640625" style="228" customWidth="1"/>
    <col min="1313" max="1536" width="8.88671875" style="228"/>
    <col min="1537" max="1537" width="6.44140625" style="228" customWidth="1"/>
    <col min="1538" max="1538" width="43.33203125" style="228" customWidth="1"/>
    <col min="1539" max="1539" width="0" style="228" hidden="1" customWidth="1"/>
    <col min="1540" max="1540" width="13.109375" style="228" customWidth="1"/>
    <col min="1541" max="1541" width="13.88671875" style="228" customWidth="1"/>
    <col min="1542" max="1542" width="12.44140625" style="228" customWidth="1"/>
    <col min="1543" max="1543" width="13" style="228" customWidth="1"/>
    <col min="1544" max="1544" width="11" style="228" customWidth="1"/>
    <col min="1545" max="1545" width="9.88671875" style="228" customWidth="1"/>
    <col min="1546" max="1546" width="11.109375" style="228" customWidth="1"/>
    <col min="1547" max="1547" width="9.44140625" style="228" customWidth="1"/>
    <col min="1548" max="1548" width="9.5546875" style="228" customWidth="1"/>
    <col min="1549" max="1549" width="10.77734375" style="228" customWidth="1"/>
    <col min="1550" max="1550" width="6.5546875" style="228" customWidth="1"/>
    <col min="1551" max="1551" width="7.5546875" style="228" customWidth="1"/>
    <col min="1552" max="1552" width="10.109375" style="228" customWidth="1"/>
    <col min="1553" max="1553" width="9.44140625" style="228" customWidth="1"/>
    <col min="1554" max="1554" width="11" style="228" customWidth="1"/>
    <col min="1555" max="1555" width="14" style="228" customWidth="1"/>
    <col min="1556" max="1556" width="9.88671875" style="228" customWidth="1"/>
    <col min="1557" max="1560" width="8.88671875" style="228"/>
    <col min="1561" max="1561" width="15" style="228" customWidth="1"/>
    <col min="1562" max="1562" width="6.44140625" style="228" customWidth="1"/>
    <col min="1563" max="1563" width="5.6640625" style="228" customWidth="1"/>
    <col min="1564" max="1564" width="9.109375" style="228" customWidth="1"/>
    <col min="1565" max="1567" width="8.88671875" style="228"/>
    <col min="1568" max="1568" width="11.6640625" style="228" customWidth="1"/>
    <col min="1569" max="1792" width="8.88671875" style="228"/>
    <col min="1793" max="1793" width="6.44140625" style="228" customWidth="1"/>
    <col min="1794" max="1794" width="43.33203125" style="228" customWidth="1"/>
    <col min="1795" max="1795" width="0" style="228" hidden="1" customWidth="1"/>
    <col min="1796" max="1796" width="13.109375" style="228" customWidth="1"/>
    <col min="1797" max="1797" width="13.88671875" style="228" customWidth="1"/>
    <col min="1798" max="1798" width="12.44140625" style="228" customWidth="1"/>
    <col min="1799" max="1799" width="13" style="228" customWidth="1"/>
    <col min="1800" max="1800" width="11" style="228" customWidth="1"/>
    <col min="1801" max="1801" width="9.88671875" style="228" customWidth="1"/>
    <col min="1802" max="1802" width="11.109375" style="228" customWidth="1"/>
    <col min="1803" max="1803" width="9.44140625" style="228" customWidth="1"/>
    <col min="1804" max="1804" width="9.5546875" style="228" customWidth="1"/>
    <col min="1805" max="1805" width="10.77734375" style="228" customWidth="1"/>
    <col min="1806" max="1806" width="6.5546875" style="228" customWidth="1"/>
    <col min="1807" max="1807" width="7.5546875" style="228" customWidth="1"/>
    <col min="1808" max="1808" width="10.109375" style="228" customWidth="1"/>
    <col min="1809" max="1809" width="9.44140625" style="228" customWidth="1"/>
    <col min="1810" max="1810" width="11" style="228" customWidth="1"/>
    <col min="1811" max="1811" width="14" style="228" customWidth="1"/>
    <col min="1812" max="1812" width="9.88671875" style="228" customWidth="1"/>
    <col min="1813" max="1816" width="8.88671875" style="228"/>
    <col min="1817" max="1817" width="15" style="228" customWidth="1"/>
    <col min="1818" max="1818" width="6.44140625" style="228" customWidth="1"/>
    <col min="1819" max="1819" width="5.6640625" style="228" customWidth="1"/>
    <col min="1820" max="1820" width="9.109375" style="228" customWidth="1"/>
    <col min="1821" max="1823" width="8.88671875" style="228"/>
    <col min="1824" max="1824" width="11.6640625" style="228" customWidth="1"/>
    <col min="1825" max="2048" width="8.88671875" style="228"/>
    <col min="2049" max="2049" width="6.44140625" style="228" customWidth="1"/>
    <col min="2050" max="2050" width="43.33203125" style="228" customWidth="1"/>
    <col min="2051" max="2051" width="0" style="228" hidden="1" customWidth="1"/>
    <col min="2052" max="2052" width="13.109375" style="228" customWidth="1"/>
    <col min="2053" max="2053" width="13.88671875" style="228" customWidth="1"/>
    <col min="2054" max="2054" width="12.44140625" style="228" customWidth="1"/>
    <col min="2055" max="2055" width="13" style="228" customWidth="1"/>
    <col min="2056" max="2056" width="11" style="228" customWidth="1"/>
    <col min="2057" max="2057" width="9.88671875" style="228" customWidth="1"/>
    <col min="2058" max="2058" width="11.109375" style="228" customWidth="1"/>
    <col min="2059" max="2059" width="9.44140625" style="228" customWidth="1"/>
    <col min="2060" max="2060" width="9.5546875" style="228" customWidth="1"/>
    <col min="2061" max="2061" width="10.77734375" style="228" customWidth="1"/>
    <col min="2062" max="2062" width="6.5546875" style="228" customWidth="1"/>
    <col min="2063" max="2063" width="7.5546875" style="228" customWidth="1"/>
    <col min="2064" max="2064" width="10.109375" style="228" customWidth="1"/>
    <col min="2065" max="2065" width="9.44140625" style="228" customWidth="1"/>
    <col min="2066" max="2066" width="11" style="228" customWidth="1"/>
    <col min="2067" max="2067" width="14" style="228" customWidth="1"/>
    <col min="2068" max="2068" width="9.88671875" style="228" customWidth="1"/>
    <col min="2069" max="2072" width="8.88671875" style="228"/>
    <col min="2073" max="2073" width="15" style="228" customWidth="1"/>
    <col min="2074" max="2074" width="6.44140625" style="228" customWidth="1"/>
    <col min="2075" max="2075" width="5.6640625" style="228" customWidth="1"/>
    <col min="2076" max="2076" width="9.109375" style="228" customWidth="1"/>
    <col min="2077" max="2079" width="8.88671875" style="228"/>
    <col min="2080" max="2080" width="11.6640625" style="228" customWidth="1"/>
    <col min="2081" max="2304" width="8.88671875" style="228"/>
    <col min="2305" max="2305" width="6.44140625" style="228" customWidth="1"/>
    <col min="2306" max="2306" width="43.33203125" style="228" customWidth="1"/>
    <col min="2307" max="2307" width="0" style="228" hidden="1" customWidth="1"/>
    <col min="2308" max="2308" width="13.109375" style="228" customWidth="1"/>
    <col min="2309" max="2309" width="13.88671875" style="228" customWidth="1"/>
    <col min="2310" max="2310" width="12.44140625" style="228" customWidth="1"/>
    <col min="2311" max="2311" width="13" style="228" customWidth="1"/>
    <col min="2312" max="2312" width="11" style="228" customWidth="1"/>
    <col min="2313" max="2313" width="9.88671875" style="228" customWidth="1"/>
    <col min="2314" max="2314" width="11.109375" style="228" customWidth="1"/>
    <col min="2315" max="2315" width="9.44140625" style="228" customWidth="1"/>
    <col min="2316" max="2316" width="9.5546875" style="228" customWidth="1"/>
    <col min="2317" max="2317" width="10.77734375" style="228" customWidth="1"/>
    <col min="2318" max="2318" width="6.5546875" style="228" customWidth="1"/>
    <col min="2319" max="2319" width="7.5546875" style="228" customWidth="1"/>
    <col min="2320" max="2320" width="10.109375" style="228" customWidth="1"/>
    <col min="2321" max="2321" width="9.44140625" style="228" customWidth="1"/>
    <col min="2322" max="2322" width="11" style="228" customWidth="1"/>
    <col min="2323" max="2323" width="14" style="228" customWidth="1"/>
    <col min="2324" max="2324" width="9.88671875" style="228" customWidth="1"/>
    <col min="2325" max="2328" width="8.88671875" style="228"/>
    <col min="2329" max="2329" width="15" style="228" customWidth="1"/>
    <col min="2330" max="2330" width="6.44140625" style="228" customWidth="1"/>
    <col min="2331" max="2331" width="5.6640625" style="228" customWidth="1"/>
    <col min="2332" max="2332" width="9.109375" style="228" customWidth="1"/>
    <col min="2333" max="2335" width="8.88671875" style="228"/>
    <col min="2336" max="2336" width="11.6640625" style="228" customWidth="1"/>
    <col min="2337" max="2560" width="8.88671875" style="228"/>
    <col min="2561" max="2561" width="6.44140625" style="228" customWidth="1"/>
    <col min="2562" max="2562" width="43.33203125" style="228" customWidth="1"/>
    <col min="2563" max="2563" width="0" style="228" hidden="1" customWidth="1"/>
    <col min="2564" max="2564" width="13.109375" style="228" customWidth="1"/>
    <col min="2565" max="2565" width="13.88671875" style="228" customWidth="1"/>
    <col min="2566" max="2566" width="12.44140625" style="228" customWidth="1"/>
    <col min="2567" max="2567" width="13" style="228" customWidth="1"/>
    <col min="2568" max="2568" width="11" style="228" customWidth="1"/>
    <col min="2569" max="2569" width="9.88671875" style="228" customWidth="1"/>
    <col min="2570" max="2570" width="11.109375" style="228" customWidth="1"/>
    <col min="2571" max="2571" width="9.44140625" style="228" customWidth="1"/>
    <col min="2572" max="2572" width="9.5546875" style="228" customWidth="1"/>
    <col min="2573" max="2573" width="10.77734375" style="228" customWidth="1"/>
    <col min="2574" max="2574" width="6.5546875" style="228" customWidth="1"/>
    <col min="2575" max="2575" width="7.5546875" style="228" customWidth="1"/>
    <col min="2576" max="2576" width="10.109375" style="228" customWidth="1"/>
    <col min="2577" max="2577" width="9.44140625" style="228" customWidth="1"/>
    <col min="2578" max="2578" width="11" style="228" customWidth="1"/>
    <col min="2579" max="2579" width="14" style="228" customWidth="1"/>
    <col min="2580" max="2580" width="9.88671875" style="228" customWidth="1"/>
    <col min="2581" max="2584" width="8.88671875" style="228"/>
    <col min="2585" max="2585" width="15" style="228" customWidth="1"/>
    <col min="2586" max="2586" width="6.44140625" style="228" customWidth="1"/>
    <col min="2587" max="2587" width="5.6640625" style="228" customWidth="1"/>
    <col min="2588" max="2588" width="9.109375" style="228" customWidth="1"/>
    <col min="2589" max="2591" width="8.88671875" style="228"/>
    <col min="2592" max="2592" width="11.6640625" style="228" customWidth="1"/>
    <col min="2593" max="2816" width="8.88671875" style="228"/>
    <col min="2817" max="2817" width="6.44140625" style="228" customWidth="1"/>
    <col min="2818" max="2818" width="43.33203125" style="228" customWidth="1"/>
    <col min="2819" max="2819" width="0" style="228" hidden="1" customWidth="1"/>
    <col min="2820" max="2820" width="13.109375" style="228" customWidth="1"/>
    <col min="2821" max="2821" width="13.88671875" style="228" customWidth="1"/>
    <col min="2822" max="2822" width="12.44140625" style="228" customWidth="1"/>
    <col min="2823" max="2823" width="13" style="228" customWidth="1"/>
    <col min="2824" max="2824" width="11" style="228" customWidth="1"/>
    <col min="2825" max="2825" width="9.88671875" style="228" customWidth="1"/>
    <col min="2826" max="2826" width="11.109375" style="228" customWidth="1"/>
    <col min="2827" max="2827" width="9.44140625" style="228" customWidth="1"/>
    <col min="2828" max="2828" width="9.5546875" style="228" customWidth="1"/>
    <col min="2829" max="2829" width="10.77734375" style="228" customWidth="1"/>
    <col min="2830" max="2830" width="6.5546875" style="228" customWidth="1"/>
    <col min="2831" max="2831" width="7.5546875" style="228" customWidth="1"/>
    <col min="2832" max="2832" width="10.109375" style="228" customWidth="1"/>
    <col min="2833" max="2833" width="9.44140625" style="228" customWidth="1"/>
    <col min="2834" max="2834" width="11" style="228" customWidth="1"/>
    <col min="2835" max="2835" width="14" style="228" customWidth="1"/>
    <col min="2836" max="2836" width="9.88671875" style="228" customWidth="1"/>
    <col min="2837" max="2840" width="8.88671875" style="228"/>
    <col min="2841" max="2841" width="15" style="228" customWidth="1"/>
    <col min="2842" max="2842" width="6.44140625" style="228" customWidth="1"/>
    <col min="2843" max="2843" width="5.6640625" style="228" customWidth="1"/>
    <col min="2844" max="2844" width="9.109375" style="228" customWidth="1"/>
    <col min="2845" max="2847" width="8.88671875" style="228"/>
    <col min="2848" max="2848" width="11.6640625" style="228" customWidth="1"/>
    <col min="2849" max="3072" width="8.88671875" style="228"/>
    <col min="3073" max="3073" width="6.44140625" style="228" customWidth="1"/>
    <col min="3074" max="3074" width="43.33203125" style="228" customWidth="1"/>
    <col min="3075" max="3075" width="0" style="228" hidden="1" customWidth="1"/>
    <col min="3076" max="3076" width="13.109375" style="228" customWidth="1"/>
    <col min="3077" max="3077" width="13.88671875" style="228" customWidth="1"/>
    <col min="3078" max="3078" width="12.44140625" style="228" customWidth="1"/>
    <col min="3079" max="3079" width="13" style="228" customWidth="1"/>
    <col min="3080" max="3080" width="11" style="228" customWidth="1"/>
    <col min="3081" max="3081" width="9.88671875" style="228" customWidth="1"/>
    <col min="3082" max="3082" width="11.109375" style="228" customWidth="1"/>
    <col min="3083" max="3083" width="9.44140625" style="228" customWidth="1"/>
    <col min="3084" max="3084" width="9.5546875" style="228" customWidth="1"/>
    <col min="3085" max="3085" width="10.77734375" style="228" customWidth="1"/>
    <col min="3086" max="3086" width="6.5546875" style="228" customWidth="1"/>
    <col min="3087" max="3087" width="7.5546875" style="228" customWidth="1"/>
    <col min="3088" max="3088" width="10.109375" style="228" customWidth="1"/>
    <col min="3089" max="3089" width="9.44140625" style="228" customWidth="1"/>
    <col min="3090" max="3090" width="11" style="228" customWidth="1"/>
    <col min="3091" max="3091" width="14" style="228" customWidth="1"/>
    <col min="3092" max="3092" width="9.88671875" style="228" customWidth="1"/>
    <col min="3093" max="3096" width="8.88671875" style="228"/>
    <col min="3097" max="3097" width="15" style="228" customWidth="1"/>
    <col min="3098" max="3098" width="6.44140625" style="228" customWidth="1"/>
    <col min="3099" max="3099" width="5.6640625" style="228" customWidth="1"/>
    <col min="3100" max="3100" width="9.109375" style="228" customWidth="1"/>
    <col min="3101" max="3103" width="8.88671875" style="228"/>
    <col min="3104" max="3104" width="11.6640625" style="228" customWidth="1"/>
    <col min="3105" max="3328" width="8.88671875" style="228"/>
    <col min="3329" max="3329" width="6.44140625" style="228" customWidth="1"/>
    <col min="3330" max="3330" width="43.33203125" style="228" customWidth="1"/>
    <col min="3331" max="3331" width="0" style="228" hidden="1" customWidth="1"/>
    <col min="3332" max="3332" width="13.109375" style="228" customWidth="1"/>
    <col min="3333" max="3333" width="13.88671875" style="228" customWidth="1"/>
    <col min="3334" max="3334" width="12.44140625" style="228" customWidth="1"/>
    <col min="3335" max="3335" width="13" style="228" customWidth="1"/>
    <col min="3336" max="3336" width="11" style="228" customWidth="1"/>
    <col min="3337" max="3337" width="9.88671875" style="228" customWidth="1"/>
    <col min="3338" max="3338" width="11.109375" style="228" customWidth="1"/>
    <col min="3339" max="3339" width="9.44140625" style="228" customWidth="1"/>
    <col min="3340" max="3340" width="9.5546875" style="228" customWidth="1"/>
    <col min="3341" max="3341" width="10.77734375" style="228" customWidth="1"/>
    <col min="3342" max="3342" width="6.5546875" style="228" customWidth="1"/>
    <col min="3343" max="3343" width="7.5546875" style="228" customWidth="1"/>
    <col min="3344" max="3344" width="10.109375" style="228" customWidth="1"/>
    <col min="3345" max="3345" width="9.44140625" style="228" customWidth="1"/>
    <col min="3346" max="3346" width="11" style="228" customWidth="1"/>
    <col min="3347" max="3347" width="14" style="228" customWidth="1"/>
    <col min="3348" max="3348" width="9.88671875" style="228" customWidth="1"/>
    <col min="3349" max="3352" width="8.88671875" style="228"/>
    <col min="3353" max="3353" width="15" style="228" customWidth="1"/>
    <col min="3354" max="3354" width="6.44140625" style="228" customWidth="1"/>
    <col min="3355" max="3355" width="5.6640625" style="228" customWidth="1"/>
    <col min="3356" max="3356" width="9.109375" style="228" customWidth="1"/>
    <col min="3357" max="3359" width="8.88671875" style="228"/>
    <col min="3360" max="3360" width="11.6640625" style="228" customWidth="1"/>
    <col min="3361" max="3584" width="8.88671875" style="228"/>
    <col min="3585" max="3585" width="6.44140625" style="228" customWidth="1"/>
    <col min="3586" max="3586" width="43.33203125" style="228" customWidth="1"/>
    <col min="3587" max="3587" width="0" style="228" hidden="1" customWidth="1"/>
    <col min="3588" max="3588" width="13.109375" style="228" customWidth="1"/>
    <col min="3589" max="3589" width="13.88671875" style="228" customWidth="1"/>
    <col min="3590" max="3590" width="12.44140625" style="228" customWidth="1"/>
    <col min="3591" max="3591" width="13" style="228" customWidth="1"/>
    <col min="3592" max="3592" width="11" style="228" customWidth="1"/>
    <col min="3593" max="3593" width="9.88671875" style="228" customWidth="1"/>
    <col min="3594" max="3594" width="11.109375" style="228" customWidth="1"/>
    <col min="3595" max="3595" width="9.44140625" style="228" customWidth="1"/>
    <col min="3596" max="3596" width="9.5546875" style="228" customWidth="1"/>
    <col min="3597" max="3597" width="10.77734375" style="228" customWidth="1"/>
    <col min="3598" max="3598" width="6.5546875" style="228" customWidth="1"/>
    <col min="3599" max="3599" width="7.5546875" style="228" customWidth="1"/>
    <col min="3600" max="3600" width="10.109375" style="228" customWidth="1"/>
    <col min="3601" max="3601" width="9.44140625" style="228" customWidth="1"/>
    <col min="3602" max="3602" width="11" style="228" customWidth="1"/>
    <col min="3603" max="3603" width="14" style="228" customWidth="1"/>
    <col min="3604" max="3604" width="9.88671875" style="228" customWidth="1"/>
    <col min="3605" max="3608" width="8.88671875" style="228"/>
    <col min="3609" max="3609" width="15" style="228" customWidth="1"/>
    <col min="3610" max="3610" width="6.44140625" style="228" customWidth="1"/>
    <col min="3611" max="3611" width="5.6640625" style="228" customWidth="1"/>
    <col min="3612" max="3612" width="9.109375" style="228" customWidth="1"/>
    <col min="3613" max="3615" width="8.88671875" style="228"/>
    <col min="3616" max="3616" width="11.6640625" style="228" customWidth="1"/>
    <col min="3617" max="3840" width="8.88671875" style="228"/>
    <col min="3841" max="3841" width="6.44140625" style="228" customWidth="1"/>
    <col min="3842" max="3842" width="43.33203125" style="228" customWidth="1"/>
    <col min="3843" max="3843" width="0" style="228" hidden="1" customWidth="1"/>
    <col min="3844" max="3844" width="13.109375" style="228" customWidth="1"/>
    <col min="3845" max="3845" width="13.88671875" style="228" customWidth="1"/>
    <col min="3846" max="3846" width="12.44140625" style="228" customWidth="1"/>
    <col min="3847" max="3847" width="13" style="228" customWidth="1"/>
    <col min="3848" max="3848" width="11" style="228" customWidth="1"/>
    <col min="3849" max="3849" width="9.88671875" style="228" customWidth="1"/>
    <col min="3850" max="3850" width="11.109375" style="228" customWidth="1"/>
    <col min="3851" max="3851" width="9.44140625" style="228" customWidth="1"/>
    <col min="3852" max="3852" width="9.5546875" style="228" customWidth="1"/>
    <col min="3853" max="3853" width="10.77734375" style="228" customWidth="1"/>
    <col min="3854" max="3854" width="6.5546875" style="228" customWidth="1"/>
    <col min="3855" max="3855" width="7.5546875" style="228" customWidth="1"/>
    <col min="3856" max="3856" width="10.109375" style="228" customWidth="1"/>
    <col min="3857" max="3857" width="9.44140625" style="228" customWidth="1"/>
    <col min="3858" max="3858" width="11" style="228" customWidth="1"/>
    <col min="3859" max="3859" width="14" style="228" customWidth="1"/>
    <col min="3860" max="3860" width="9.88671875" style="228" customWidth="1"/>
    <col min="3861" max="3864" width="8.88671875" style="228"/>
    <col min="3865" max="3865" width="15" style="228" customWidth="1"/>
    <col min="3866" max="3866" width="6.44140625" style="228" customWidth="1"/>
    <col min="3867" max="3867" width="5.6640625" style="228" customWidth="1"/>
    <col min="3868" max="3868" width="9.109375" style="228" customWidth="1"/>
    <col min="3869" max="3871" width="8.88671875" style="228"/>
    <col min="3872" max="3872" width="11.6640625" style="228" customWidth="1"/>
    <col min="3873" max="4096" width="8.88671875" style="228"/>
    <col min="4097" max="4097" width="6.44140625" style="228" customWidth="1"/>
    <col min="4098" max="4098" width="43.33203125" style="228" customWidth="1"/>
    <col min="4099" max="4099" width="0" style="228" hidden="1" customWidth="1"/>
    <col min="4100" max="4100" width="13.109375" style="228" customWidth="1"/>
    <col min="4101" max="4101" width="13.88671875" style="228" customWidth="1"/>
    <col min="4102" max="4102" width="12.44140625" style="228" customWidth="1"/>
    <col min="4103" max="4103" width="13" style="228" customWidth="1"/>
    <col min="4104" max="4104" width="11" style="228" customWidth="1"/>
    <col min="4105" max="4105" width="9.88671875" style="228" customWidth="1"/>
    <col min="4106" max="4106" width="11.109375" style="228" customWidth="1"/>
    <col min="4107" max="4107" width="9.44140625" style="228" customWidth="1"/>
    <col min="4108" max="4108" width="9.5546875" style="228" customWidth="1"/>
    <col min="4109" max="4109" width="10.77734375" style="228" customWidth="1"/>
    <col min="4110" max="4110" width="6.5546875" style="228" customWidth="1"/>
    <col min="4111" max="4111" width="7.5546875" style="228" customWidth="1"/>
    <col min="4112" max="4112" width="10.109375" style="228" customWidth="1"/>
    <col min="4113" max="4113" width="9.44140625" style="228" customWidth="1"/>
    <col min="4114" max="4114" width="11" style="228" customWidth="1"/>
    <col min="4115" max="4115" width="14" style="228" customWidth="1"/>
    <col min="4116" max="4116" width="9.88671875" style="228" customWidth="1"/>
    <col min="4117" max="4120" width="8.88671875" style="228"/>
    <col min="4121" max="4121" width="15" style="228" customWidth="1"/>
    <col min="4122" max="4122" width="6.44140625" style="228" customWidth="1"/>
    <col min="4123" max="4123" width="5.6640625" style="228" customWidth="1"/>
    <col min="4124" max="4124" width="9.109375" style="228" customWidth="1"/>
    <col min="4125" max="4127" width="8.88671875" style="228"/>
    <col min="4128" max="4128" width="11.6640625" style="228" customWidth="1"/>
    <col min="4129" max="4352" width="8.88671875" style="228"/>
    <col min="4353" max="4353" width="6.44140625" style="228" customWidth="1"/>
    <col min="4354" max="4354" width="43.33203125" style="228" customWidth="1"/>
    <col min="4355" max="4355" width="0" style="228" hidden="1" customWidth="1"/>
    <col min="4356" max="4356" width="13.109375" style="228" customWidth="1"/>
    <col min="4357" max="4357" width="13.88671875" style="228" customWidth="1"/>
    <col min="4358" max="4358" width="12.44140625" style="228" customWidth="1"/>
    <col min="4359" max="4359" width="13" style="228" customWidth="1"/>
    <col min="4360" max="4360" width="11" style="228" customWidth="1"/>
    <col min="4361" max="4361" width="9.88671875" style="228" customWidth="1"/>
    <col min="4362" max="4362" width="11.109375" style="228" customWidth="1"/>
    <col min="4363" max="4363" width="9.44140625" style="228" customWidth="1"/>
    <col min="4364" max="4364" width="9.5546875" style="228" customWidth="1"/>
    <col min="4365" max="4365" width="10.77734375" style="228" customWidth="1"/>
    <col min="4366" max="4366" width="6.5546875" style="228" customWidth="1"/>
    <col min="4367" max="4367" width="7.5546875" style="228" customWidth="1"/>
    <col min="4368" max="4368" width="10.109375" style="228" customWidth="1"/>
    <col min="4369" max="4369" width="9.44140625" style="228" customWidth="1"/>
    <col min="4370" max="4370" width="11" style="228" customWidth="1"/>
    <col min="4371" max="4371" width="14" style="228" customWidth="1"/>
    <col min="4372" max="4372" width="9.88671875" style="228" customWidth="1"/>
    <col min="4373" max="4376" width="8.88671875" style="228"/>
    <col min="4377" max="4377" width="15" style="228" customWidth="1"/>
    <col min="4378" max="4378" width="6.44140625" style="228" customWidth="1"/>
    <col min="4379" max="4379" width="5.6640625" style="228" customWidth="1"/>
    <col min="4380" max="4380" width="9.109375" style="228" customWidth="1"/>
    <col min="4381" max="4383" width="8.88671875" style="228"/>
    <col min="4384" max="4384" width="11.6640625" style="228" customWidth="1"/>
    <col min="4385" max="4608" width="8.88671875" style="228"/>
    <col min="4609" max="4609" width="6.44140625" style="228" customWidth="1"/>
    <col min="4610" max="4610" width="43.33203125" style="228" customWidth="1"/>
    <col min="4611" max="4611" width="0" style="228" hidden="1" customWidth="1"/>
    <col min="4612" max="4612" width="13.109375" style="228" customWidth="1"/>
    <col min="4613" max="4613" width="13.88671875" style="228" customWidth="1"/>
    <col min="4614" max="4614" width="12.44140625" style="228" customWidth="1"/>
    <col min="4615" max="4615" width="13" style="228" customWidth="1"/>
    <col min="4616" max="4616" width="11" style="228" customWidth="1"/>
    <col min="4617" max="4617" width="9.88671875" style="228" customWidth="1"/>
    <col min="4618" max="4618" width="11.109375" style="228" customWidth="1"/>
    <col min="4619" max="4619" width="9.44140625" style="228" customWidth="1"/>
    <col min="4620" max="4620" width="9.5546875" style="228" customWidth="1"/>
    <col min="4621" max="4621" width="10.77734375" style="228" customWidth="1"/>
    <col min="4622" max="4622" width="6.5546875" style="228" customWidth="1"/>
    <col min="4623" max="4623" width="7.5546875" style="228" customWidth="1"/>
    <col min="4624" max="4624" width="10.109375" style="228" customWidth="1"/>
    <col min="4625" max="4625" width="9.44140625" style="228" customWidth="1"/>
    <col min="4626" max="4626" width="11" style="228" customWidth="1"/>
    <col min="4627" max="4627" width="14" style="228" customWidth="1"/>
    <col min="4628" max="4628" width="9.88671875" style="228" customWidth="1"/>
    <col min="4629" max="4632" width="8.88671875" style="228"/>
    <col min="4633" max="4633" width="15" style="228" customWidth="1"/>
    <col min="4634" max="4634" width="6.44140625" style="228" customWidth="1"/>
    <col min="4635" max="4635" width="5.6640625" style="228" customWidth="1"/>
    <col min="4636" max="4636" width="9.109375" style="228" customWidth="1"/>
    <col min="4637" max="4639" width="8.88671875" style="228"/>
    <col min="4640" max="4640" width="11.6640625" style="228" customWidth="1"/>
    <col min="4641" max="4864" width="8.88671875" style="228"/>
    <col min="4865" max="4865" width="6.44140625" style="228" customWidth="1"/>
    <col min="4866" max="4866" width="43.33203125" style="228" customWidth="1"/>
    <col min="4867" max="4867" width="0" style="228" hidden="1" customWidth="1"/>
    <col min="4868" max="4868" width="13.109375" style="228" customWidth="1"/>
    <col min="4869" max="4869" width="13.88671875" style="228" customWidth="1"/>
    <col min="4870" max="4870" width="12.44140625" style="228" customWidth="1"/>
    <col min="4871" max="4871" width="13" style="228" customWidth="1"/>
    <col min="4872" max="4872" width="11" style="228" customWidth="1"/>
    <col min="4873" max="4873" width="9.88671875" style="228" customWidth="1"/>
    <col min="4874" max="4874" width="11.109375" style="228" customWidth="1"/>
    <col min="4875" max="4875" width="9.44140625" style="228" customWidth="1"/>
    <col min="4876" max="4876" width="9.5546875" style="228" customWidth="1"/>
    <col min="4877" max="4877" width="10.77734375" style="228" customWidth="1"/>
    <col min="4878" max="4878" width="6.5546875" style="228" customWidth="1"/>
    <col min="4879" max="4879" width="7.5546875" style="228" customWidth="1"/>
    <col min="4880" max="4880" width="10.109375" style="228" customWidth="1"/>
    <col min="4881" max="4881" width="9.44140625" style="228" customWidth="1"/>
    <col min="4882" max="4882" width="11" style="228" customWidth="1"/>
    <col min="4883" max="4883" width="14" style="228" customWidth="1"/>
    <col min="4884" max="4884" width="9.88671875" style="228" customWidth="1"/>
    <col min="4885" max="4888" width="8.88671875" style="228"/>
    <col min="4889" max="4889" width="15" style="228" customWidth="1"/>
    <col min="4890" max="4890" width="6.44140625" style="228" customWidth="1"/>
    <col min="4891" max="4891" width="5.6640625" style="228" customWidth="1"/>
    <col min="4892" max="4892" width="9.109375" style="228" customWidth="1"/>
    <col min="4893" max="4895" width="8.88671875" style="228"/>
    <col min="4896" max="4896" width="11.6640625" style="228" customWidth="1"/>
    <col min="4897" max="5120" width="8.88671875" style="228"/>
    <col min="5121" max="5121" width="6.44140625" style="228" customWidth="1"/>
    <col min="5122" max="5122" width="43.33203125" style="228" customWidth="1"/>
    <col min="5123" max="5123" width="0" style="228" hidden="1" customWidth="1"/>
    <col min="5124" max="5124" width="13.109375" style="228" customWidth="1"/>
    <col min="5125" max="5125" width="13.88671875" style="228" customWidth="1"/>
    <col min="5126" max="5126" width="12.44140625" style="228" customWidth="1"/>
    <col min="5127" max="5127" width="13" style="228" customWidth="1"/>
    <col min="5128" max="5128" width="11" style="228" customWidth="1"/>
    <col min="5129" max="5129" width="9.88671875" style="228" customWidth="1"/>
    <col min="5130" max="5130" width="11.109375" style="228" customWidth="1"/>
    <col min="5131" max="5131" width="9.44140625" style="228" customWidth="1"/>
    <col min="5132" max="5132" width="9.5546875" style="228" customWidth="1"/>
    <col min="5133" max="5133" width="10.77734375" style="228" customWidth="1"/>
    <col min="5134" max="5134" width="6.5546875" style="228" customWidth="1"/>
    <col min="5135" max="5135" width="7.5546875" style="228" customWidth="1"/>
    <col min="5136" max="5136" width="10.109375" style="228" customWidth="1"/>
    <col min="5137" max="5137" width="9.44140625" style="228" customWidth="1"/>
    <col min="5138" max="5138" width="11" style="228" customWidth="1"/>
    <col min="5139" max="5139" width="14" style="228" customWidth="1"/>
    <col min="5140" max="5140" width="9.88671875" style="228" customWidth="1"/>
    <col min="5141" max="5144" width="8.88671875" style="228"/>
    <col min="5145" max="5145" width="15" style="228" customWidth="1"/>
    <col min="5146" max="5146" width="6.44140625" style="228" customWidth="1"/>
    <col min="5147" max="5147" width="5.6640625" style="228" customWidth="1"/>
    <col min="5148" max="5148" width="9.109375" style="228" customWidth="1"/>
    <col min="5149" max="5151" width="8.88671875" style="228"/>
    <col min="5152" max="5152" width="11.6640625" style="228" customWidth="1"/>
    <col min="5153" max="5376" width="8.88671875" style="228"/>
    <col min="5377" max="5377" width="6.44140625" style="228" customWidth="1"/>
    <col min="5378" max="5378" width="43.33203125" style="228" customWidth="1"/>
    <col min="5379" max="5379" width="0" style="228" hidden="1" customWidth="1"/>
    <col min="5380" max="5380" width="13.109375" style="228" customWidth="1"/>
    <col min="5381" max="5381" width="13.88671875" style="228" customWidth="1"/>
    <col min="5382" max="5382" width="12.44140625" style="228" customWidth="1"/>
    <col min="5383" max="5383" width="13" style="228" customWidth="1"/>
    <col min="5384" max="5384" width="11" style="228" customWidth="1"/>
    <col min="5385" max="5385" width="9.88671875" style="228" customWidth="1"/>
    <col min="5386" max="5386" width="11.109375" style="228" customWidth="1"/>
    <col min="5387" max="5387" width="9.44140625" style="228" customWidth="1"/>
    <col min="5388" max="5388" width="9.5546875" style="228" customWidth="1"/>
    <col min="5389" max="5389" width="10.77734375" style="228" customWidth="1"/>
    <col min="5390" max="5390" width="6.5546875" style="228" customWidth="1"/>
    <col min="5391" max="5391" width="7.5546875" style="228" customWidth="1"/>
    <col min="5392" max="5392" width="10.109375" style="228" customWidth="1"/>
    <col min="5393" max="5393" width="9.44140625" style="228" customWidth="1"/>
    <col min="5394" max="5394" width="11" style="228" customWidth="1"/>
    <col min="5395" max="5395" width="14" style="228" customWidth="1"/>
    <col min="5396" max="5396" width="9.88671875" style="228" customWidth="1"/>
    <col min="5397" max="5400" width="8.88671875" style="228"/>
    <col min="5401" max="5401" width="15" style="228" customWidth="1"/>
    <col min="5402" max="5402" width="6.44140625" style="228" customWidth="1"/>
    <col min="5403" max="5403" width="5.6640625" style="228" customWidth="1"/>
    <col min="5404" max="5404" width="9.109375" style="228" customWidth="1"/>
    <col min="5405" max="5407" width="8.88671875" style="228"/>
    <col min="5408" max="5408" width="11.6640625" style="228" customWidth="1"/>
    <col min="5409" max="5632" width="8.88671875" style="228"/>
    <col min="5633" max="5633" width="6.44140625" style="228" customWidth="1"/>
    <col min="5634" max="5634" width="43.33203125" style="228" customWidth="1"/>
    <col min="5635" max="5635" width="0" style="228" hidden="1" customWidth="1"/>
    <col min="5636" max="5636" width="13.109375" style="228" customWidth="1"/>
    <col min="5637" max="5637" width="13.88671875" style="228" customWidth="1"/>
    <col min="5638" max="5638" width="12.44140625" style="228" customWidth="1"/>
    <col min="5639" max="5639" width="13" style="228" customWidth="1"/>
    <col min="5640" max="5640" width="11" style="228" customWidth="1"/>
    <col min="5641" max="5641" width="9.88671875" style="228" customWidth="1"/>
    <col min="5642" max="5642" width="11.109375" style="228" customWidth="1"/>
    <col min="5643" max="5643" width="9.44140625" style="228" customWidth="1"/>
    <col min="5644" max="5644" width="9.5546875" style="228" customWidth="1"/>
    <col min="5645" max="5645" width="10.77734375" style="228" customWidth="1"/>
    <col min="5646" max="5646" width="6.5546875" style="228" customWidth="1"/>
    <col min="5647" max="5647" width="7.5546875" style="228" customWidth="1"/>
    <col min="5648" max="5648" width="10.109375" style="228" customWidth="1"/>
    <col min="5649" max="5649" width="9.44140625" style="228" customWidth="1"/>
    <col min="5650" max="5650" width="11" style="228" customWidth="1"/>
    <col min="5651" max="5651" width="14" style="228" customWidth="1"/>
    <col min="5652" max="5652" width="9.88671875" style="228" customWidth="1"/>
    <col min="5653" max="5656" width="8.88671875" style="228"/>
    <col min="5657" max="5657" width="15" style="228" customWidth="1"/>
    <col min="5658" max="5658" width="6.44140625" style="228" customWidth="1"/>
    <col min="5659" max="5659" width="5.6640625" style="228" customWidth="1"/>
    <col min="5660" max="5660" width="9.109375" style="228" customWidth="1"/>
    <col min="5661" max="5663" width="8.88671875" style="228"/>
    <col min="5664" max="5664" width="11.6640625" style="228" customWidth="1"/>
    <col min="5665" max="5888" width="8.88671875" style="228"/>
    <col min="5889" max="5889" width="6.44140625" style="228" customWidth="1"/>
    <col min="5890" max="5890" width="43.33203125" style="228" customWidth="1"/>
    <col min="5891" max="5891" width="0" style="228" hidden="1" customWidth="1"/>
    <col min="5892" max="5892" width="13.109375" style="228" customWidth="1"/>
    <col min="5893" max="5893" width="13.88671875" style="228" customWidth="1"/>
    <col min="5894" max="5894" width="12.44140625" style="228" customWidth="1"/>
    <col min="5895" max="5895" width="13" style="228" customWidth="1"/>
    <col min="5896" max="5896" width="11" style="228" customWidth="1"/>
    <col min="5897" max="5897" width="9.88671875" style="228" customWidth="1"/>
    <col min="5898" max="5898" width="11.109375" style="228" customWidth="1"/>
    <col min="5899" max="5899" width="9.44140625" style="228" customWidth="1"/>
    <col min="5900" max="5900" width="9.5546875" style="228" customWidth="1"/>
    <col min="5901" max="5901" width="10.77734375" style="228" customWidth="1"/>
    <col min="5902" max="5902" width="6.5546875" style="228" customWidth="1"/>
    <col min="5903" max="5903" width="7.5546875" style="228" customWidth="1"/>
    <col min="5904" max="5904" width="10.109375" style="228" customWidth="1"/>
    <col min="5905" max="5905" width="9.44140625" style="228" customWidth="1"/>
    <col min="5906" max="5906" width="11" style="228" customWidth="1"/>
    <col min="5907" max="5907" width="14" style="228" customWidth="1"/>
    <col min="5908" max="5908" width="9.88671875" style="228" customWidth="1"/>
    <col min="5909" max="5912" width="8.88671875" style="228"/>
    <col min="5913" max="5913" width="15" style="228" customWidth="1"/>
    <col min="5914" max="5914" width="6.44140625" style="228" customWidth="1"/>
    <col min="5915" max="5915" width="5.6640625" style="228" customWidth="1"/>
    <col min="5916" max="5916" width="9.109375" style="228" customWidth="1"/>
    <col min="5917" max="5919" width="8.88671875" style="228"/>
    <col min="5920" max="5920" width="11.6640625" style="228" customWidth="1"/>
    <col min="5921" max="6144" width="8.88671875" style="228"/>
    <col min="6145" max="6145" width="6.44140625" style="228" customWidth="1"/>
    <col min="6146" max="6146" width="43.33203125" style="228" customWidth="1"/>
    <col min="6147" max="6147" width="0" style="228" hidden="1" customWidth="1"/>
    <col min="6148" max="6148" width="13.109375" style="228" customWidth="1"/>
    <col min="6149" max="6149" width="13.88671875" style="228" customWidth="1"/>
    <col min="6150" max="6150" width="12.44140625" style="228" customWidth="1"/>
    <col min="6151" max="6151" width="13" style="228" customWidth="1"/>
    <col min="6152" max="6152" width="11" style="228" customWidth="1"/>
    <col min="6153" max="6153" width="9.88671875" style="228" customWidth="1"/>
    <col min="6154" max="6154" width="11.109375" style="228" customWidth="1"/>
    <col min="6155" max="6155" width="9.44140625" style="228" customWidth="1"/>
    <col min="6156" max="6156" width="9.5546875" style="228" customWidth="1"/>
    <col min="6157" max="6157" width="10.77734375" style="228" customWidth="1"/>
    <col min="6158" max="6158" width="6.5546875" style="228" customWidth="1"/>
    <col min="6159" max="6159" width="7.5546875" style="228" customWidth="1"/>
    <col min="6160" max="6160" width="10.109375" style="228" customWidth="1"/>
    <col min="6161" max="6161" width="9.44140625" style="228" customWidth="1"/>
    <col min="6162" max="6162" width="11" style="228" customWidth="1"/>
    <col min="6163" max="6163" width="14" style="228" customWidth="1"/>
    <col min="6164" max="6164" width="9.88671875" style="228" customWidth="1"/>
    <col min="6165" max="6168" width="8.88671875" style="228"/>
    <col min="6169" max="6169" width="15" style="228" customWidth="1"/>
    <col min="6170" max="6170" width="6.44140625" style="228" customWidth="1"/>
    <col min="6171" max="6171" width="5.6640625" style="228" customWidth="1"/>
    <col min="6172" max="6172" width="9.109375" style="228" customWidth="1"/>
    <col min="6173" max="6175" width="8.88671875" style="228"/>
    <col min="6176" max="6176" width="11.6640625" style="228" customWidth="1"/>
    <col min="6177" max="6400" width="8.88671875" style="228"/>
    <col min="6401" max="6401" width="6.44140625" style="228" customWidth="1"/>
    <col min="6402" max="6402" width="43.33203125" style="228" customWidth="1"/>
    <col min="6403" max="6403" width="0" style="228" hidden="1" customWidth="1"/>
    <col min="6404" max="6404" width="13.109375" style="228" customWidth="1"/>
    <col min="6405" max="6405" width="13.88671875" style="228" customWidth="1"/>
    <col min="6406" max="6406" width="12.44140625" style="228" customWidth="1"/>
    <col min="6407" max="6407" width="13" style="228" customWidth="1"/>
    <col min="6408" max="6408" width="11" style="228" customWidth="1"/>
    <col min="6409" max="6409" width="9.88671875" style="228" customWidth="1"/>
    <col min="6410" max="6410" width="11.109375" style="228" customWidth="1"/>
    <col min="6411" max="6411" width="9.44140625" style="228" customWidth="1"/>
    <col min="6412" max="6412" width="9.5546875" style="228" customWidth="1"/>
    <col min="6413" max="6413" width="10.77734375" style="228" customWidth="1"/>
    <col min="6414" max="6414" width="6.5546875" style="228" customWidth="1"/>
    <col min="6415" max="6415" width="7.5546875" style="228" customWidth="1"/>
    <col min="6416" max="6416" width="10.109375" style="228" customWidth="1"/>
    <col min="6417" max="6417" width="9.44140625" style="228" customWidth="1"/>
    <col min="6418" max="6418" width="11" style="228" customWidth="1"/>
    <col min="6419" max="6419" width="14" style="228" customWidth="1"/>
    <col min="6420" max="6420" width="9.88671875" style="228" customWidth="1"/>
    <col min="6421" max="6424" width="8.88671875" style="228"/>
    <col min="6425" max="6425" width="15" style="228" customWidth="1"/>
    <col min="6426" max="6426" width="6.44140625" style="228" customWidth="1"/>
    <col min="6427" max="6427" width="5.6640625" style="228" customWidth="1"/>
    <col min="6428" max="6428" width="9.109375" style="228" customWidth="1"/>
    <col min="6429" max="6431" width="8.88671875" style="228"/>
    <col min="6432" max="6432" width="11.6640625" style="228" customWidth="1"/>
    <col min="6433" max="6656" width="8.88671875" style="228"/>
    <col min="6657" max="6657" width="6.44140625" style="228" customWidth="1"/>
    <col min="6658" max="6658" width="43.33203125" style="228" customWidth="1"/>
    <col min="6659" max="6659" width="0" style="228" hidden="1" customWidth="1"/>
    <col min="6660" max="6660" width="13.109375" style="228" customWidth="1"/>
    <col min="6661" max="6661" width="13.88671875" style="228" customWidth="1"/>
    <col min="6662" max="6662" width="12.44140625" style="228" customWidth="1"/>
    <col min="6663" max="6663" width="13" style="228" customWidth="1"/>
    <col min="6664" max="6664" width="11" style="228" customWidth="1"/>
    <col min="6665" max="6665" width="9.88671875" style="228" customWidth="1"/>
    <col min="6666" max="6666" width="11.109375" style="228" customWidth="1"/>
    <col min="6667" max="6667" width="9.44140625" style="228" customWidth="1"/>
    <col min="6668" max="6668" width="9.5546875" style="228" customWidth="1"/>
    <col min="6669" max="6669" width="10.77734375" style="228" customWidth="1"/>
    <col min="6670" max="6670" width="6.5546875" style="228" customWidth="1"/>
    <col min="6671" max="6671" width="7.5546875" style="228" customWidth="1"/>
    <col min="6672" max="6672" width="10.109375" style="228" customWidth="1"/>
    <col min="6673" max="6673" width="9.44140625" style="228" customWidth="1"/>
    <col min="6674" max="6674" width="11" style="228" customWidth="1"/>
    <col min="6675" max="6675" width="14" style="228" customWidth="1"/>
    <col min="6676" max="6676" width="9.88671875" style="228" customWidth="1"/>
    <col min="6677" max="6680" width="8.88671875" style="228"/>
    <col min="6681" max="6681" width="15" style="228" customWidth="1"/>
    <col min="6682" max="6682" width="6.44140625" style="228" customWidth="1"/>
    <col min="6683" max="6683" width="5.6640625" style="228" customWidth="1"/>
    <col min="6684" max="6684" width="9.109375" style="228" customWidth="1"/>
    <col min="6685" max="6687" width="8.88671875" style="228"/>
    <col min="6688" max="6688" width="11.6640625" style="228" customWidth="1"/>
    <col min="6689" max="6912" width="8.88671875" style="228"/>
    <col min="6913" max="6913" width="6.44140625" style="228" customWidth="1"/>
    <col min="6914" max="6914" width="43.33203125" style="228" customWidth="1"/>
    <col min="6915" max="6915" width="0" style="228" hidden="1" customWidth="1"/>
    <col min="6916" max="6916" width="13.109375" style="228" customWidth="1"/>
    <col min="6917" max="6917" width="13.88671875" style="228" customWidth="1"/>
    <col min="6918" max="6918" width="12.44140625" style="228" customWidth="1"/>
    <col min="6919" max="6919" width="13" style="228" customWidth="1"/>
    <col min="6920" max="6920" width="11" style="228" customWidth="1"/>
    <col min="6921" max="6921" width="9.88671875" style="228" customWidth="1"/>
    <col min="6922" max="6922" width="11.109375" style="228" customWidth="1"/>
    <col min="6923" max="6923" width="9.44140625" style="228" customWidth="1"/>
    <col min="6924" max="6924" width="9.5546875" style="228" customWidth="1"/>
    <col min="6925" max="6925" width="10.77734375" style="228" customWidth="1"/>
    <col min="6926" max="6926" width="6.5546875" style="228" customWidth="1"/>
    <col min="6927" max="6927" width="7.5546875" style="228" customWidth="1"/>
    <col min="6928" max="6928" width="10.109375" style="228" customWidth="1"/>
    <col min="6929" max="6929" width="9.44140625" style="228" customWidth="1"/>
    <col min="6930" max="6930" width="11" style="228" customWidth="1"/>
    <col min="6931" max="6931" width="14" style="228" customWidth="1"/>
    <col min="6932" max="6932" width="9.88671875" style="228" customWidth="1"/>
    <col min="6933" max="6936" width="8.88671875" style="228"/>
    <col min="6937" max="6937" width="15" style="228" customWidth="1"/>
    <col min="6938" max="6938" width="6.44140625" style="228" customWidth="1"/>
    <col min="6939" max="6939" width="5.6640625" style="228" customWidth="1"/>
    <col min="6940" max="6940" width="9.109375" style="228" customWidth="1"/>
    <col min="6941" max="6943" width="8.88671875" style="228"/>
    <col min="6944" max="6944" width="11.6640625" style="228" customWidth="1"/>
    <col min="6945" max="7168" width="8.88671875" style="228"/>
    <col min="7169" max="7169" width="6.44140625" style="228" customWidth="1"/>
    <col min="7170" max="7170" width="43.33203125" style="228" customWidth="1"/>
    <col min="7171" max="7171" width="0" style="228" hidden="1" customWidth="1"/>
    <col min="7172" max="7172" width="13.109375" style="228" customWidth="1"/>
    <col min="7173" max="7173" width="13.88671875" style="228" customWidth="1"/>
    <col min="7174" max="7174" width="12.44140625" style="228" customWidth="1"/>
    <col min="7175" max="7175" width="13" style="228" customWidth="1"/>
    <col min="7176" max="7176" width="11" style="228" customWidth="1"/>
    <col min="7177" max="7177" width="9.88671875" style="228" customWidth="1"/>
    <col min="7178" max="7178" width="11.109375" style="228" customWidth="1"/>
    <col min="7179" max="7179" width="9.44140625" style="228" customWidth="1"/>
    <col min="7180" max="7180" width="9.5546875" style="228" customWidth="1"/>
    <col min="7181" max="7181" width="10.77734375" style="228" customWidth="1"/>
    <col min="7182" max="7182" width="6.5546875" style="228" customWidth="1"/>
    <col min="7183" max="7183" width="7.5546875" style="228" customWidth="1"/>
    <col min="7184" max="7184" width="10.109375" style="228" customWidth="1"/>
    <col min="7185" max="7185" width="9.44140625" style="228" customWidth="1"/>
    <col min="7186" max="7186" width="11" style="228" customWidth="1"/>
    <col min="7187" max="7187" width="14" style="228" customWidth="1"/>
    <col min="7188" max="7188" width="9.88671875" style="228" customWidth="1"/>
    <col min="7189" max="7192" width="8.88671875" style="228"/>
    <col min="7193" max="7193" width="15" style="228" customWidth="1"/>
    <col min="7194" max="7194" width="6.44140625" style="228" customWidth="1"/>
    <col min="7195" max="7195" width="5.6640625" style="228" customWidth="1"/>
    <col min="7196" max="7196" width="9.109375" style="228" customWidth="1"/>
    <col min="7197" max="7199" width="8.88671875" style="228"/>
    <col min="7200" max="7200" width="11.6640625" style="228" customWidth="1"/>
    <col min="7201" max="7424" width="8.88671875" style="228"/>
    <col min="7425" max="7425" width="6.44140625" style="228" customWidth="1"/>
    <col min="7426" max="7426" width="43.33203125" style="228" customWidth="1"/>
    <col min="7427" max="7427" width="0" style="228" hidden="1" customWidth="1"/>
    <col min="7428" max="7428" width="13.109375" style="228" customWidth="1"/>
    <col min="7429" max="7429" width="13.88671875" style="228" customWidth="1"/>
    <col min="7430" max="7430" width="12.44140625" style="228" customWidth="1"/>
    <col min="7431" max="7431" width="13" style="228" customWidth="1"/>
    <col min="7432" max="7432" width="11" style="228" customWidth="1"/>
    <col min="7433" max="7433" width="9.88671875" style="228" customWidth="1"/>
    <col min="7434" max="7434" width="11.109375" style="228" customWidth="1"/>
    <col min="7435" max="7435" width="9.44140625" style="228" customWidth="1"/>
    <col min="7436" max="7436" width="9.5546875" style="228" customWidth="1"/>
    <col min="7437" max="7437" width="10.77734375" style="228" customWidth="1"/>
    <col min="7438" max="7438" width="6.5546875" style="228" customWidth="1"/>
    <col min="7439" max="7439" width="7.5546875" style="228" customWidth="1"/>
    <col min="7440" max="7440" width="10.109375" style="228" customWidth="1"/>
    <col min="7441" max="7441" width="9.44140625" style="228" customWidth="1"/>
    <col min="7442" max="7442" width="11" style="228" customWidth="1"/>
    <col min="7443" max="7443" width="14" style="228" customWidth="1"/>
    <col min="7444" max="7444" width="9.88671875" style="228" customWidth="1"/>
    <col min="7445" max="7448" width="8.88671875" style="228"/>
    <col min="7449" max="7449" width="15" style="228" customWidth="1"/>
    <col min="7450" max="7450" width="6.44140625" style="228" customWidth="1"/>
    <col min="7451" max="7451" width="5.6640625" style="228" customWidth="1"/>
    <col min="7452" max="7452" width="9.109375" style="228" customWidth="1"/>
    <col min="7453" max="7455" width="8.88671875" style="228"/>
    <col min="7456" max="7456" width="11.6640625" style="228" customWidth="1"/>
    <col min="7457" max="7680" width="8.88671875" style="228"/>
    <col min="7681" max="7681" width="6.44140625" style="228" customWidth="1"/>
    <col min="7682" max="7682" width="43.33203125" style="228" customWidth="1"/>
    <col min="7683" max="7683" width="0" style="228" hidden="1" customWidth="1"/>
    <col min="7684" max="7684" width="13.109375" style="228" customWidth="1"/>
    <col min="7685" max="7685" width="13.88671875" style="228" customWidth="1"/>
    <col min="7686" max="7686" width="12.44140625" style="228" customWidth="1"/>
    <col min="7687" max="7687" width="13" style="228" customWidth="1"/>
    <col min="7688" max="7688" width="11" style="228" customWidth="1"/>
    <col min="7689" max="7689" width="9.88671875" style="228" customWidth="1"/>
    <col min="7690" max="7690" width="11.109375" style="228" customWidth="1"/>
    <col min="7691" max="7691" width="9.44140625" style="228" customWidth="1"/>
    <col min="7692" max="7692" width="9.5546875" style="228" customWidth="1"/>
    <col min="7693" max="7693" width="10.77734375" style="228" customWidth="1"/>
    <col min="7694" max="7694" width="6.5546875" style="228" customWidth="1"/>
    <col min="7695" max="7695" width="7.5546875" style="228" customWidth="1"/>
    <col min="7696" max="7696" width="10.109375" style="228" customWidth="1"/>
    <col min="7697" max="7697" width="9.44140625" style="228" customWidth="1"/>
    <col min="7698" max="7698" width="11" style="228" customWidth="1"/>
    <col min="7699" max="7699" width="14" style="228" customWidth="1"/>
    <col min="7700" max="7700" width="9.88671875" style="228" customWidth="1"/>
    <col min="7701" max="7704" width="8.88671875" style="228"/>
    <col min="7705" max="7705" width="15" style="228" customWidth="1"/>
    <col min="7706" max="7706" width="6.44140625" style="228" customWidth="1"/>
    <col min="7707" max="7707" width="5.6640625" style="228" customWidth="1"/>
    <col min="7708" max="7708" width="9.109375" style="228" customWidth="1"/>
    <col min="7709" max="7711" width="8.88671875" style="228"/>
    <col min="7712" max="7712" width="11.6640625" style="228" customWidth="1"/>
    <col min="7713" max="7936" width="8.88671875" style="228"/>
    <col min="7937" max="7937" width="6.44140625" style="228" customWidth="1"/>
    <col min="7938" max="7938" width="43.33203125" style="228" customWidth="1"/>
    <col min="7939" max="7939" width="0" style="228" hidden="1" customWidth="1"/>
    <col min="7940" max="7940" width="13.109375" style="228" customWidth="1"/>
    <col min="7941" max="7941" width="13.88671875" style="228" customWidth="1"/>
    <col min="7942" max="7942" width="12.44140625" style="228" customWidth="1"/>
    <col min="7943" max="7943" width="13" style="228" customWidth="1"/>
    <col min="7944" max="7944" width="11" style="228" customWidth="1"/>
    <col min="7945" max="7945" width="9.88671875" style="228" customWidth="1"/>
    <col min="7946" max="7946" width="11.109375" style="228" customWidth="1"/>
    <col min="7947" max="7947" width="9.44140625" style="228" customWidth="1"/>
    <col min="7948" max="7948" width="9.5546875" style="228" customWidth="1"/>
    <col min="7949" max="7949" width="10.77734375" style="228" customWidth="1"/>
    <col min="7950" max="7950" width="6.5546875" style="228" customWidth="1"/>
    <col min="7951" max="7951" width="7.5546875" style="228" customWidth="1"/>
    <col min="7952" max="7952" width="10.109375" style="228" customWidth="1"/>
    <col min="7953" max="7953" width="9.44140625" style="228" customWidth="1"/>
    <col min="7954" max="7954" width="11" style="228" customWidth="1"/>
    <col min="7955" max="7955" width="14" style="228" customWidth="1"/>
    <col min="7956" max="7956" width="9.88671875" style="228" customWidth="1"/>
    <col min="7957" max="7960" width="8.88671875" style="228"/>
    <col min="7961" max="7961" width="15" style="228" customWidth="1"/>
    <col min="7962" max="7962" width="6.44140625" style="228" customWidth="1"/>
    <col min="7963" max="7963" width="5.6640625" style="228" customWidth="1"/>
    <col min="7964" max="7964" width="9.109375" style="228" customWidth="1"/>
    <col min="7965" max="7967" width="8.88671875" style="228"/>
    <col min="7968" max="7968" width="11.6640625" style="228" customWidth="1"/>
    <col min="7969" max="8192" width="8.88671875" style="228"/>
    <col min="8193" max="8193" width="6.44140625" style="228" customWidth="1"/>
    <col min="8194" max="8194" width="43.33203125" style="228" customWidth="1"/>
    <col min="8195" max="8195" width="0" style="228" hidden="1" customWidth="1"/>
    <col min="8196" max="8196" width="13.109375" style="228" customWidth="1"/>
    <col min="8197" max="8197" width="13.88671875" style="228" customWidth="1"/>
    <col min="8198" max="8198" width="12.44140625" style="228" customWidth="1"/>
    <col min="8199" max="8199" width="13" style="228" customWidth="1"/>
    <col min="8200" max="8200" width="11" style="228" customWidth="1"/>
    <col min="8201" max="8201" width="9.88671875" style="228" customWidth="1"/>
    <col min="8202" max="8202" width="11.109375" style="228" customWidth="1"/>
    <col min="8203" max="8203" width="9.44140625" style="228" customWidth="1"/>
    <col min="8204" max="8204" width="9.5546875" style="228" customWidth="1"/>
    <col min="8205" max="8205" width="10.77734375" style="228" customWidth="1"/>
    <col min="8206" max="8206" width="6.5546875" style="228" customWidth="1"/>
    <col min="8207" max="8207" width="7.5546875" style="228" customWidth="1"/>
    <col min="8208" max="8208" width="10.109375" style="228" customWidth="1"/>
    <col min="8209" max="8209" width="9.44140625" style="228" customWidth="1"/>
    <col min="8210" max="8210" width="11" style="228" customWidth="1"/>
    <col min="8211" max="8211" width="14" style="228" customWidth="1"/>
    <col min="8212" max="8212" width="9.88671875" style="228" customWidth="1"/>
    <col min="8213" max="8216" width="8.88671875" style="228"/>
    <col min="8217" max="8217" width="15" style="228" customWidth="1"/>
    <col min="8218" max="8218" width="6.44140625" style="228" customWidth="1"/>
    <col min="8219" max="8219" width="5.6640625" style="228" customWidth="1"/>
    <col min="8220" max="8220" width="9.109375" style="228" customWidth="1"/>
    <col min="8221" max="8223" width="8.88671875" style="228"/>
    <col min="8224" max="8224" width="11.6640625" style="228" customWidth="1"/>
    <col min="8225" max="8448" width="8.88671875" style="228"/>
    <col min="8449" max="8449" width="6.44140625" style="228" customWidth="1"/>
    <col min="8450" max="8450" width="43.33203125" style="228" customWidth="1"/>
    <col min="8451" max="8451" width="0" style="228" hidden="1" customWidth="1"/>
    <col min="8452" max="8452" width="13.109375" style="228" customWidth="1"/>
    <col min="8453" max="8453" width="13.88671875" style="228" customWidth="1"/>
    <col min="8454" max="8454" width="12.44140625" style="228" customWidth="1"/>
    <col min="8455" max="8455" width="13" style="228" customWidth="1"/>
    <col min="8456" max="8456" width="11" style="228" customWidth="1"/>
    <col min="8457" max="8457" width="9.88671875" style="228" customWidth="1"/>
    <col min="8458" max="8458" width="11.109375" style="228" customWidth="1"/>
    <col min="8459" max="8459" width="9.44140625" style="228" customWidth="1"/>
    <col min="8460" max="8460" width="9.5546875" style="228" customWidth="1"/>
    <col min="8461" max="8461" width="10.77734375" style="228" customWidth="1"/>
    <col min="8462" max="8462" width="6.5546875" style="228" customWidth="1"/>
    <col min="8463" max="8463" width="7.5546875" style="228" customWidth="1"/>
    <col min="8464" max="8464" width="10.109375" style="228" customWidth="1"/>
    <col min="8465" max="8465" width="9.44140625" style="228" customWidth="1"/>
    <col min="8466" max="8466" width="11" style="228" customWidth="1"/>
    <col min="8467" max="8467" width="14" style="228" customWidth="1"/>
    <col min="8468" max="8468" width="9.88671875" style="228" customWidth="1"/>
    <col min="8469" max="8472" width="8.88671875" style="228"/>
    <col min="8473" max="8473" width="15" style="228" customWidth="1"/>
    <col min="8474" max="8474" width="6.44140625" style="228" customWidth="1"/>
    <col min="8475" max="8475" width="5.6640625" style="228" customWidth="1"/>
    <col min="8476" max="8476" width="9.109375" style="228" customWidth="1"/>
    <col min="8477" max="8479" width="8.88671875" style="228"/>
    <col min="8480" max="8480" width="11.6640625" style="228" customWidth="1"/>
    <col min="8481" max="8704" width="8.88671875" style="228"/>
    <col min="8705" max="8705" width="6.44140625" style="228" customWidth="1"/>
    <col min="8706" max="8706" width="43.33203125" style="228" customWidth="1"/>
    <col min="8707" max="8707" width="0" style="228" hidden="1" customWidth="1"/>
    <col min="8708" max="8708" width="13.109375" style="228" customWidth="1"/>
    <col min="8709" max="8709" width="13.88671875" style="228" customWidth="1"/>
    <col min="8710" max="8710" width="12.44140625" style="228" customWidth="1"/>
    <col min="8711" max="8711" width="13" style="228" customWidth="1"/>
    <col min="8712" max="8712" width="11" style="228" customWidth="1"/>
    <col min="8713" max="8713" width="9.88671875" style="228" customWidth="1"/>
    <col min="8714" max="8714" width="11.109375" style="228" customWidth="1"/>
    <col min="8715" max="8715" width="9.44140625" style="228" customWidth="1"/>
    <col min="8716" max="8716" width="9.5546875" style="228" customWidth="1"/>
    <col min="8717" max="8717" width="10.77734375" style="228" customWidth="1"/>
    <col min="8718" max="8718" width="6.5546875" style="228" customWidth="1"/>
    <col min="8719" max="8719" width="7.5546875" style="228" customWidth="1"/>
    <col min="8720" max="8720" width="10.109375" style="228" customWidth="1"/>
    <col min="8721" max="8721" width="9.44140625" style="228" customWidth="1"/>
    <col min="8722" max="8722" width="11" style="228" customWidth="1"/>
    <col min="8723" max="8723" width="14" style="228" customWidth="1"/>
    <col min="8724" max="8724" width="9.88671875" style="228" customWidth="1"/>
    <col min="8725" max="8728" width="8.88671875" style="228"/>
    <col min="8729" max="8729" width="15" style="228" customWidth="1"/>
    <col min="8730" max="8730" width="6.44140625" style="228" customWidth="1"/>
    <col min="8731" max="8731" width="5.6640625" style="228" customWidth="1"/>
    <col min="8732" max="8732" width="9.109375" style="228" customWidth="1"/>
    <col min="8733" max="8735" width="8.88671875" style="228"/>
    <col min="8736" max="8736" width="11.6640625" style="228" customWidth="1"/>
    <col min="8737" max="8960" width="8.88671875" style="228"/>
    <col min="8961" max="8961" width="6.44140625" style="228" customWidth="1"/>
    <col min="8962" max="8962" width="43.33203125" style="228" customWidth="1"/>
    <col min="8963" max="8963" width="0" style="228" hidden="1" customWidth="1"/>
    <col min="8964" max="8964" width="13.109375" style="228" customWidth="1"/>
    <col min="8965" max="8965" width="13.88671875" style="228" customWidth="1"/>
    <col min="8966" max="8966" width="12.44140625" style="228" customWidth="1"/>
    <col min="8967" max="8967" width="13" style="228" customWidth="1"/>
    <col min="8968" max="8968" width="11" style="228" customWidth="1"/>
    <col min="8969" max="8969" width="9.88671875" style="228" customWidth="1"/>
    <col min="8970" max="8970" width="11.109375" style="228" customWidth="1"/>
    <col min="8971" max="8971" width="9.44140625" style="228" customWidth="1"/>
    <col min="8972" max="8972" width="9.5546875" style="228" customWidth="1"/>
    <col min="8973" max="8973" width="10.77734375" style="228" customWidth="1"/>
    <col min="8974" max="8974" width="6.5546875" style="228" customWidth="1"/>
    <col min="8975" max="8975" width="7.5546875" style="228" customWidth="1"/>
    <col min="8976" max="8976" width="10.109375" style="228" customWidth="1"/>
    <col min="8977" max="8977" width="9.44140625" style="228" customWidth="1"/>
    <col min="8978" max="8978" width="11" style="228" customWidth="1"/>
    <col min="8979" max="8979" width="14" style="228" customWidth="1"/>
    <col min="8980" max="8980" width="9.88671875" style="228" customWidth="1"/>
    <col min="8981" max="8984" width="8.88671875" style="228"/>
    <col min="8985" max="8985" width="15" style="228" customWidth="1"/>
    <col min="8986" max="8986" width="6.44140625" style="228" customWidth="1"/>
    <col min="8987" max="8987" width="5.6640625" style="228" customWidth="1"/>
    <col min="8988" max="8988" width="9.109375" style="228" customWidth="1"/>
    <col min="8989" max="8991" width="8.88671875" style="228"/>
    <col min="8992" max="8992" width="11.6640625" style="228" customWidth="1"/>
    <col min="8993" max="9216" width="8.88671875" style="228"/>
    <col min="9217" max="9217" width="6.44140625" style="228" customWidth="1"/>
    <col min="9218" max="9218" width="43.33203125" style="228" customWidth="1"/>
    <col min="9219" max="9219" width="0" style="228" hidden="1" customWidth="1"/>
    <col min="9220" max="9220" width="13.109375" style="228" customWidth="1"/>
    <col min="9221" max="9221" width="13.88671875" style="228" customWidth="1"/>
    <col min="9222" max="9222" width="12.44140625" style="228" customWidth="1"/>
    <col min="9223" max="9223" width="13" style="228" customWidth="1"/>
    <col min="9224" max="9224" width="11" style="228" customWidth="1"/>
    <col min="9225" max="9225" width="9.88671875" style="228" customWidth="1"/>
    <col min="9226" max="9226" width="11.109375" style="228" customWidth="1"/>
    <col min="9227" max="9227" width="9.44140625" style="228" customWidth="1"/>
    <col min="9228" max="9228" width="9.5546875" style="228" customWidth="1"/>
    <col min="9229" max="9229" width="10.77734375" style="228" customWidth="1"/>
    <col min="9230" max="9230" width="6.5546875" style="228" customWidth="1"/>
    <col min="9231" max="9231" width="7.5546875" style="228" customWidth="1"/>
    <col min="9232" max="9232" width="10.109375" style="228" customWidth="1"/>
    <col min="9233" max="9233" width="9.44140625" style="228" customWidth="1"/>
    <col min="9234" max="9234" width="11" style="228" customWidth="1"/>
    <col min="9235" max="9235" width="14" style="228" customWidth="1"/>
    <col min="9236" max="9236" width="9.88671875" style="228" customWidth="1"/>
    <col min="9237" max="9240" width="8.88671875" style="228"/>
    <col min="9241" max="9241" width="15" style="228" customWidth="1"/>
    <col min="9242" max="9242" width="6.44140625" style="228" customWidth="1"/>
    <col min="9243" max="9243" width="5.6640625" style="228" customWidth="1"/>
    <col min="9244" max="9244" width="9.109375" style="228" customWidth="1"/>
    <col min="9245" max="9247" width="8.88671875" style="228"/>
    <col min="9248" max="9248" width="11.6640625" style="228" customWidth="1"/>
    <col min="9249" max="9472" width="8.88671875" style="228"/>
    <col min="9473" max="9473" width="6.44140625" style="228" customWidth="1"/>
    <col min="9474" max="9474" width="43.33203125" style="228" customWidth="1"/>
    <col min="9475" max="9475" width="0" style="228" hidden="1" customWidth="1"/>
    <col min="9476" max="9476" width="13.109375" style="228" customWidth="1"/>
    <col min="9477" max="9477" width="13.88671875" style="228" customWidth="1"/>
    <col min="9478" max="9478" width="12.44140625" style="228" customWidth="1"/>
    <col min="9479" max="9479" width="13" style="228" customWidth="1"/>
    <col min="9480" max="9480" width="11" style="228" customWidth="1"/>
    <col min="9481" max="9481" width="9.88671875" style="228" customWidth="1"/>
    <col min="9482" max="9482" width="11.109375" style="228" customWidth="1"/>
    <col min="9483" max="9483" width="9.44140625" style="228" customWidth="1"/>
    <col min="9484" max="9484" width="9.5546875" style="228" customWidth="1"/>
    <col min="9485" max="9485" width="10.77734375" style="228" customWidth="1"/>
    <col min="9486" max="9486" width="6.5546875" style="228" customWidth="1"/>
    <col min="9487" max="9487" width="7.5546875" style="228" customWidth="1"/>
    <col min="9488" max="9488" width="10.109375" style="228" customWidth="1"/>
    <col min="9489" max="9489" width="9.44140625" style="228" customWidth="1"/>
    <col min="9490" max="9490" width="11" style="228" customWidth="1"/>
    <col min="9491" max="9491" width="14" style="228" customWidth="1"/>
    <col min="9492" max="9492" width="9.88671875" style="228" customWidth="1"/>
    <col min="9493" max="9496" width="8.88671875" style="228"/>
    <col min="9497" max="9497" width="15" style="228" customWidth="1"/>
    <col min="9498" max="9498" width="6.44140625" style="228" customWidth="1"/>
    <col min="9499" max="9499" width="5.6640625" style="228" customWidth="1"/>
    <col min="9500" max="9500" width="9.109375" style="228" customWidth="1"/>
    <col min="9501" max="9503" width="8.88671875" style="228"/>
    <col min="9504" max="9504" width="11.6640625" style="228" customWidth="1"/>
    <col min="9505" max="9728" width="8.88671875" style="228"/>
    <col min="9729" max="9729" width="6.44140625" style="228" customWidth="1"/>
    <col min="9730" max="9730" width="43.33203125" style="228" customWidth="1"/>
    <col min="9731" max="9731" width="0" style="228" hidden="1" customWidth="1"/>
    <col min="9732" max="9732" width="13.109375" style="228" customWidth="1"/>
    <col min="9733" max="9733" width="13.88671875" style="228" customWidth="1"/>
    <col min="9734" max="9734" width="12.44140625" style="228" customWidth="1"/>
    <col min="9735" max="9735" width="13" style="228" customWidth="1"/>
    <col min="9736" max="9736" width="11" style="228" customWidth="1"/>
    <col min="9737" max="9737" width="9.88671875" style="228" customWidth="1"/>
    <col min="9738" max="9738" width="11.109375" style="228" customWidth="1"/>
    <col min="9739" max="9739" width="9.44140625" style="228" customWidth="1"/>
    <col min="9740" max="9740" width="9.5546875" style="228" customWidth="1"/>
    <col min="9741" max="9741" width="10.77734375" style="228" customWidth="1"/>
    <col min="9742" max="9742" width="6.5546875" style="228" customWidth="1"/>
    <col min="9743" max="9743" width="7.5546875" style="228" customWidth="1"/>
    <col min="9744" max="9744" width="10.109375" style="228" customWidth="1"/>
    <col min="9745" max="9745" width="9.44140625" style="228" customWidth="1"/>
    <col min="9746" max="9746" width="11" style="228" customWidth="1"/>
    <col min="9747" max="9747" width="14" style="228" customWidth="1"/>
    <col min="9748" max="9748" width="9.88671875" style="228" customWidth="1"/>
    <col min="9749" max="9752" width="8.88671875" style="228"/>
    <col min="9753" max="9753" width="15" style="228" customWidth="1"/>
    <col min="9754" max="9754" width="6.44140625" style="228" customWidth="1"/>
    <col min="9755" max="9755" width="5.6640625" style="228" customWidth="1"/>
    <col min="9756" max="9756" width="9.109375" style="228" customWidth="1"/>
    <col min="9757" max="9759" width="8.88671875" style="228"/>
    <col min="9760" max="9760" width="11.6640625" style="228" customWidth="1"/>
    <col min="9761" max="9984" width="8.88671875" style="228"/>
    <col min="9985" max="9985" width="6.44140625" style="228" customWidth="1"/>
    <col min="9986" max="9986" width="43.33203125" style="228" customWidth="1"/>
    <col min="9987" max="9987" width="0" style="228" hidden="1" customWidth="1"/>
    <col min="9988" max="9988" width="13.109375" style="228" customWidth="1"/>
    <col min="9989" max="9989" width="13.88671875" style="228" customWidth="1"/>
    <col min="9990" max="9990" width="12.44140625" style="228" customWidth="1"/>
    <col min="9991" max="9991" width="13" style="228" customWidth="1"/>
    <col min="9992" max="9992" width="11" style="228" customWidth="1"/>
    <col min="9993" max="9993" width="9.88671875" style="228" customWidth="1"/>
    <col min="9994" max="9994" width="11.109375" style="228" customWidth="1"/>
    <col min="9995" max="9995" width="9.44140625" style="228" customWidth="1"/>
    <col min="9996" max="9996" width="9.5546875" style="228" customWidth="1"/>
    <col min="9997" max="9997" width="10.77734375" style="228" customWidth="1"/>
    <col min="9998" max="9998" width="6.5546875" style="228" customWidth="1"/>
    <col min="9999" max="9999" width="7.5546875" style="228" customWidth="1"/>
    <col min="10000" max="10000" width="10.109375" style="228" customWidth="1"/>
    <col min="10001" max="10001" width="9.44140625" style="228" customWidth="1"/>
    <col min="10002" max="10002" width="11" style="228" customWidth="1"/>
    <col min="10003" max="10003" width="14" style="228" customWidth="1"/>
    <col min="10004" max="10004" width="9.88671875" style="228" customWidth="1"/>
    <col min="10005" max="10008" width="8.88671875" style="228"/>
    <col min="10009" max="10009" width="15" style="228" customWidth="1"/>
    <col min="10010" max="10010" width="6.44140625" style="228" customWidth="1"/>
    <col min="10011" max="10011" width="5.6640625" style="228" customWidth="1"/>
    <col min="10012" max="10012" width="9.109375" style="228" customWidth="1"/>
    <col min="10013" max="10015" width="8.88671875" style="228"/>
    <col min="10016" max="10016" width="11.6640625" style="228" customWidth="1"/>
    <col min="10017" max="10240" width="8.88671875" style="228"/>
    <col min="10241" max="10241" width="6.44140625" style="228" customWidth="1"/>
    <col min="10242" max="10242" width="43.33203125" style="228" customWidth="1"/>
    <col min="10243" max="10243" width="0" style="228" hidden="1" customWidth="1"/>
    <col min="10244" max="10244" width="13.109375" style="228" customWidth="1"/>
    <col min="10245" max="10245" width="13.88671875" style="228" customWidth="1"/>
    <col min="10246" max="10246" width="12.44140625" style="228" customWidth="1"/>
    <col min="10247" max="10247" width="13" style="228" customWidth="1"/>
    <col min="10248" max="10248" width="11" style="228" customWidth="1"/>
    <col min="10249" max="10249" width="9.88671875" style="228" customWidth="1"/>
    <col min="10250" max="10250" width="11.109375" style="228" customWidth="1"/>
    <col min="10251" max="10251" width="9.44140625" style="228" customWidth="1"/>
    <col min="10252" max="10252" width="9.5546875" style="228" customWidth="1"/>
    <col min="10253" max="10253" width="10.77734375" style="228" customWidth="1"/>
    <col min="10254" max="10254" width="6.5546875" style="228" customWidth="1"/>
    <col min="10255" max="10255" width="7.5546875" style="228" customWidth="1"/>
    <col min="10256" max="10256" width="10.109375" style="228" customWidth="1"/>
    <col min="10257" max="10257" width="9.44140625" style="228" customWidth="1"/>
    <col min="10258" max="10258" width="11" style="228" customWidth="1"/>
    <col min="10259" max="10259" width="14" style="228" customWidth="1"/>
    <col min="10260" max="10260" width="9.88671875" style="228" customWidth="1"/>
    <col min="10261" max="10264" width="8.88671875" style="228"/>
    <col min="10265" max="10265" width="15" style="228" customWidth="1"/>
    <col min="10266" max="10266" width="6.44140625" style="228" customWidth="1"/>
    <col min="10267" max="10267" width="5.6640625" style="228" customWidth="1"/>
    <col min="10268" max="10268" width="9.109375" style="228" customWidth="1"/>
    <col min="10269" max="10271" width="8.88671875" style="228"/>
    <col min="10272" max="10272" width="11.6640625" style="228" customWidth="1"/>
    <col min="10273" max="10496" width="8.88671875" style="228"/>
    <col min="10497" max="10497" width="6.44140625" style="228" customWidth="1"/>
    <col min="10498" max="10498" width="43.33203125" style="228" customWidth="1"/>
    <col min="10499" max="10499" width="0" style="228" hidden="1" customWidth="1"/>
    <col min="10500" max="10500" width="13.109375" style="228" customWidth="1"/>
    <col min="10501" max="10501" width="13.88671875" style="228" customWidth="1"/>
    <col min="10502" max="10502" width="12.44140625" style="228" customWidth="1"/>
    <col min="10503" max="10503" width="13" style="228" customWidth="1"/>
    <col min="10504" max="10504" width="11" style="228" customWidth="1"/>
    <col min="10505" max="10505" width="9.88671875" style="228" customWidth="1"/>
    <col min="10506" max="10506" width="11.109375" style="228" customWidth="1"/>
    <col min="10507" max="10507" width="9.44140625" style="228" customWidth="1"/>
    <col min="10508" max="10508" width="9.5546875" style="228" customWidth="1"/>
    <col min="10509" max="10509" width="10.77734375" style="228" customWidth="1"/>
    <col min="10510" max="10510" width="6.5546875" style="228" customWidth="1"/>
    <col min="10511" max="10511" width="7.5546875" style="228" customWidth="1"/>
    <col min="10512" max="10512" width="10.109375" style="228" customWidth="1"/>
    <col min="10513" max="10513" width="9.44140625" style="228" customWidth="1"/>
    <col min="10514" max="10514" width="11" style="228" customWidth="1"/>
    <col min="10515" max="10515" width="14" style="228" customWidth="1"/>
    <col min="10516" max="10516" width="9.88671875" style="228" customWidth="1"/>
    <col min="10517" max="10520" width="8.88671875" style="228"/>
    <col min="10521" max="10521" width="15" style="228" customWidth="1"/>
    <col min="10522" max="10522" width="6.44140625" style="228" customWidth="1"/>
    <col min="10523" max="10523" width="5.6640625" style="228" customWidth="1"/>
    <col min="10524" max="10524" width="9.109375" style="228" customWidth="1"/>
    <col min="10525" max="10527" width="8.88671875" style="228"/>
    <col min="10528" max="10528" width="11.6640625" style="228" customWidth="1"/>
    <col min="10529" max="10752" width="8.88671875" style="228"/>
    <col min="10753" max="10753" width="6.44140625" style="228" customWidth="1"/>
    <col min="10754" max="10754" width="43.33203125" style="228" customWidth="1"/>
    <col min="10755" max="10755" width="0" style="228" hidden="1" customWidth="1"/>
    <col min="10756" max="10756" width="13.109375" style="228" customWidth="1"/>
    <col min="10757" max="10757" width="13.88671875" style="228" customWidth="1"/>
    <col min="10758" max="10758" width="12.44140625" style="228" customWidth="1"/>
    <col min="10759" max="10759" width="13" style="228" customWidth="1"/>
    <col min="10760" max="10760" width="11" style="228" customWidth="1"/>
    <col min="10761" max="10761" width="9.88671875" style="228" customWidth="1"/>
    <col min="10762" max="10762" width="11.109375" style="228" customWidth="1"/>
    <col min="10763" max="10763" width="9.44140625" style="228" customWidth="1"/>
    <col min="10764" max="10764" width="9.5546875" style="228" customWidth="1"/>
    <col min="10765" max="10765" width="10.77734375" style="228" customWidth="1"/>
    <col min="10766" max="10766" width="6.5546875" style="228" customWidth="1"/>
    <col min="10767" max="10767" width="7.5546875" style="228" customWidth="1"/>
    <col min="10768" max="10768" width="10.109375" style="228" customWidth="1"/>
    <col min="10769" max="10769" width="9.44140625" style="228" customWidth="1"/>
    <col min="10770" max="10770" width="11" style="228" customWidth="1"/>
    <col min="10771" max="10771" width="14" style="228" customWidth="1"/>
    <col min="10772" max="10772" width="9.88671875" style="228" customWidth="1"/>
    <col min="10773" max="10776" width="8.88671875" style="228"/>
    <col min="10777" max="10777" width="15" style="228" customWidth="1"/>
    <col min="10778" max="10778" width="6.44140625" style="228" customWidth="1"/>
    <col min="10779" max="10779" width="5.6640625" style="228" customWidth="1"/>
    <col min="10780" max="10780" width="9.109375" style="228" customWidth="1"/>
    <col min="10781" max="10783" width="8.88671875" style="228"/>
    <col min="10784" max="10784" width="11.6640625" style="228" customWidth="1"/>
    <col min="10785" max="11008" width="8.88671875" style="228"/>
    <col min="11009" max="11009" width="6.44140625" style="228" customWidth="1"/>
    <col min="11010" max="11010" width="43.33203125" style="228" customWidth="1"/>
    <col min="11011" max="11011" width="0" style="228" hidden="1" customWidth="1"/>
    <col min="11012" max="11012" width="13.109375" style="228" customWidth="1"/>
    <col min="11013" max="11013" width="13.88671875" style="228" customWidth="1"/>
    <col min="11014" max="11014" width="12.44140625" style="228" customWidth="1"/>
    <col min="11015" max="11015" width="13" style="228" customWidth="1"/>
    <col min="11016" max="11016" width="11" style="228" customWidth="1"/>
    <col min="11017" max="11017" width="9.88671875" style="228" customWidth="1"/>
    <col min="11018" max="11018" width="11.109375" style="228" customWidth="1"/>
    <col min="11019" max="11019" width="9.44140625" style="228" customWidth="1"/>
    <col min="11020" max="11020" width="9.5546875" style="228" customWidth="1"/>
    <col min="11021" max="11021" width="10.77734375" style="228" customWidth="1"/>
    <col min="11022" max="11022" width="6.5546875" style="228" customWidth="1"/>
    <col min="11023" max="11023" width="7.5546875" style="228" customWidth="1"/>
    <col min="11024" max="11024" width="10.109375" style="228" customWidth="1"/>
    <col min="11025" max="11025" width="9.44140625" style="228" customWidth="1"/>
    <col min="11026" max="11026" width="11" style="228" customWidth="1"/>
    <col min="11027" max="11027" width="14" style="228" customWidth="1"/>
    <col min="11028" max="11028" width="9.88671875" style="228" customWidth="1"/>
    <col min="11029" max="11032" width="8.88671875" style="228"/>
    <col min="11033" max="11033" width="15" style="228" customWidth="1"/>
    <col min="11034" max="11034" width="6.44140625" style="228" customWidth="1"/>
    <col min="11035" max="11035" width="5.6640625" style="228" customWidth="1"/>
    <col min="11036" max="11036" width="9.109375" style="228" customWidth="1"/>
    <col min="11037" max="11039" width="8.88671875" style="228"/>
    <col min="11040" max="11040" width="11.6640625" style="228" customWidth="1"/>
    <col min="11041" max="11264" width="8.88671875" style="228"/>
    <col min="11265" max="11265" width="6.44140625" style="228" customWidth="1"/>
    <col min="11266" max="11266" width="43.33203125" style="228" customWidth="1"/>
    <col min="11267" max="11267" width="0" style="228" hidden="1" customWidth="1"/>
    <col min="11268" max="11268" width="13.109375" style="228" customWidth="1"/>
    <col min="11269" max="11269" width="13.88671875" style="228" customWidth="1"/>
    <col min="11270" max="11270" width="12.44140625" style="228" customWidth="1"/>
    <col min="11271" max="11271" width="13" style="228" customWidth="1"/>
    <col min="11272" max="11272" width="11" style="228" customWidth="1"/>
    <col min="11273" max="11273" width="9.88671875" style="228" customWidth="1"/>
    <col min="11274" max="11274" width="11.109375" style="228" customWidth="1"/>
    <col min="11275" max="11275" width="9.44140625" style="228" customWidth="1"/>
    <col min="11276" max="11276" width="9.5546875" style="228" customWidth="1"/>
    <col min="11277" max="11277" width="10.77734375" style="228" customWidth="1"/>
    <col min="11278" max="11278" width="6.5546875" style="228" customWidth="1"/>
    <col min="11279" max="11279" width="7.5546875" style="228" customWidth="1"/>
    <col min="11280" max="11280" width="10.109375" style="228" customWidth="1"/>
    <col min="11281" max="11281" width="9.44140625" style="228" customWidth="1"/>
    <col min="11282" max="11282" width="11" style="228" customWidth="1"/>
    <col min="11283" max="11283" width="14" style="228" customWidth="1"/>
    <col min="11284" max="11284" width="9.88671875" style="228" customWidth="1"/>
    <col min="11285" max="11288" width="8.88671875" style="228"/>
    <col min="11289" max="11289" width="15" style="228" customWidth="1"/>
    <col min="11290" max="11290" width="6.44140625" style="228" customWidth="1"/>
    <col min="11291" max="11291" width="5.6640625" style="228" customWidth="1"/>
    <col min="11292" max="11292" width="9.109375" style="228" customWidth="1"/>
    <col min="11293" max="11295" width="8.88671875" style="228"/>
    <col min="11296" max="11296" width="11.6640625" style="228" customWidth="1"/>
    <col min="11297" max="11520" width="8.88671875" style="228"/>
    <col min="11521" max="11521" width="6.44140625" style="228" customWidth="1"/>
    <col min="11522" max="11522" width="43.33203125" style="228" customWidth="1"/>
    <col min="11523" max="11523" width="0" style="228" hidden="1" customWidth="1"/>
    <col min="11524" max="11524" width="13.109375" style="228" customWidth="1"/>
    <col min="11525" max="11525" width="13.88671875" style="228" customWidth="1"/>
    <col min="11526" max="11526" width="12.44140625" style="228" customWidth="1"/>
    <col min="11527" max="11527" width="13" style="228" customWidth="1"/>
    <col min="11528" max="11528" width="11" style="228" customWidth="1"/>
    <col min="11529" max="11529" width="9.88671875" style="228" customWidth="1"/>
    <col min="11530" max="11530" width="11.109375" style="228" customWidth="1"/>
    <col min="11531" max="11531" width="9.44140625" style="228" customWidth="1"/>
    <col min="11532" max="11532" width="9.5546875" style="228" customWidth="1"/>
    <col min="11533" max="11533" width="10.77734375" style="228" customWidth="1"/>
    <col min="11534" max="11534" width="6.5546875" style="228" customWidth="1"/>
    <col min="11535" max="11535" width="7.5546875" style="228" customWidth="1"/>
    <col min="11536" max="11536" width="10.109375" style="228" customWidth="1"/>
    <col min="11537" max="11537" width="9.44140625" style="228" customWidth="1"/>
    <col min="11538" max="11538" width="11" style="228" customWidth="1"/>
    <col min="11539" max="11539" width="14" style="228" customWidth="1"/>
    <col min="11540" max="11540" width="9.88671875" style="228" customWidth="1"/>
    <col min="11541" max="11544" width="8.88671875" style="228"/>
    <col min="11545" max="11545" width="15" style="228" customWidth="1"/>
    <col min="11546" max="11546" width="6.44140625" style="228" customWidth="1"/>
    <col min="11547" max="11547" width="5.6640625" style="228" customWidth="1"/>
    <col min="11548" max="11548" width="9.109375" style="228" customWidth="1"/>
    <col min="11549" max="11551" width="8.88671875" style="228"/>
    <col min="11552" max="11552" width="11.6640625" style="228" customWidth="1"/>
    <col min="11553" max="11776" width="8.88671875" style="228"/>
    <col min="11777" max="11777" width="6.44140625" style="228" customWidth="1"/>
    <col min="11778" max="11778" width="43.33203125" style="228" customWidth="1"/>
    <col min="11779" max="11779" width="0" style="228" hidden="1" customWidth="1"/>
    <col min="11780" max="11780" width="13.109375" style="228" customWidth="1"/>
    <col min="11781" max="11781" width="13.88671875" style="228" customWidth="1"/>
    <col min="11782" max="11782" width="12.44140625" style="228" customWidth="1"/>
    <col min="11783" max="11783" width="13" style="228" customWidth="1"/>
    <col min="11784" max="11784" width="11" style="228" customWidth="1"/>
    <col min="11785" max="11785" width="9.88671875" style="228" customWidth="1"/>
    <col min="11786" max="11786" width="11.109375" style="228" customWidth="1"/>
    <col min="11787" max="11787" width="9.44140625" style="228" customWidth="1"/>
    <col min="11788" max="11788" width="9.5546875" style="228" customWidth="1"/>
    <col min="11789" max="11789" width="10.77734375" style="228" customWidth="1"/>
    <col min="11790" max="11790" width="6.5546875" style="228" customWidth="1"/>
    <col min="11791" max="11791" width="7.5546875" style="228" customWidth="1"/>
    <col min="11792" max="11792" width="10.109375" style="228" customWidth="1"/>
    <col min="11793" max="11793" width="9.44140625" style="228" customWidth="1"/>
    <col min="11794" max="11794" width="11" style="228" customWidth="1"/>
    <col min="11795" max="11795" width="14" style="228" customWidth="1"/>
    <col min="11796" max="11796" width="9.88671875" style="228" customWidth="1"/>
    <col min="11797" max="11800" width="8.88671875" style="228"/>
    <col min="11801" max="11801" width="15" style="228" customWidth="1"/>
    <col min="11802" max="11802" width="6.44140625" style="228" customWidth="1"/>
    <col min="11803" max="11803" width="5.6640625" style="228" customWidth="1"/>
    <col min="11804" max="11804" width="9.109375" style="228" customWidth="1"/>
    <col min="11805" max="11807" width="8.88671875" style="228"/>
    <col min="11808" max="11808" width="11.6640625" style="228" customWidth="1"/>
    <col min="11809" max="12032" width="8.88671875" style="228"/>
    <col min="12033" max="12033" width="6.44140625" style="228" customWidth="1"/>
    <col min="12034" max="12034" width="43.33203125" style="228" customWidth="1"/>
    <col min="12035" max="12035" width="0" style="228" hidden="1" customWidth="1"/>
    <col min="12036" max="12036" width="13.109375" style="228" customWidth="1"/>
    <col min="12037" max="12037" width="13.88671875" style="228" customWidth="1"/>
    <col min="12038" max="12038" width="12.44140625" style="228" customWidth="1"/>
    <col min="12039" max="12039" width="13" style="228" customWidth="1"/>
    <col min="12040" max="12040" width="11" style="228" customWidth="1"/>
    <col min="12041" max="12041" width="9.88671875" style="228" customWidth="1"/>
    <col min="12042" max="12042" width="11.109375" style="228" customWidth="1"/>
    <col min="12043" max="12043" width="9.44140625" style="228" customWidth="1"/>
    <col min="12044" max="12044" width="9.5546875" style="228" customWidth="1"/>
    <col min="12045" max="12045" width="10.77734375" style="228" customWidth="1"/>
    <col min="12046" max="12046" width="6.5546875" style="228" customWidth="1"/>
    <col min="12047" max="12047" width="7.5546875" style="228" customWidth="1"/>
    <col min="12048" max="12048" width="10.109375" style="228" customWidth="1"/>
    <col min="12049" max="12049" width="9.44140625" style="228" customWidth="1"/>
    <col min="12050" max="12050" width="11" style="228" customWidth="1"/>
    <col min="12051" max="12051" width="14" style="228" customWidth="1"/>
    <col min="12052" max="12052" width="9.88671875" style="228" customWidth="1"/>
    <col min="12053" max="12056" width="8.88671875" style="228"/>
    <col min="12057" max="12057" width="15" style="228" customWidth="1"/>
    <col min="12058" max="12058" width="6.44140625" style="228" customWidth="1"/>
    <col min="12059" max="12059" width="5.6640625" style="228" customWidth="1"/>
    <col min="12060" max="12060" width="9.109375" style="228" customWidth="1"/>
    <col min="12061" max="12063" width="8.88671875" style="228"/>
    <col min="12064" max="12064" width="11.6640625" style="228" customWidth="1"/>
    <col min="12065" max="12288" width="8.88671875" style="228"/>
    <col min="12289" max="12289" width="6.44140625" style="228" customWidth="1"/>
    <col min="12290" max="12290" width="43.33203125" style="228" customWidth="1"/>
    <col min="12291" max="12291" width="0" style="228" hidden="1" customWidth="1"/>
    <col min="12292" max="12292" width="13.109375" style="228" customWidth="1"/>
    <col min="12293" max="12293" width="13.88671875" style="228" customWidth="1"/>
    <col min="12294" max="12294" width="12.44140625" style="228" customWidth="1"/>
    <col min="12295" max="12295" width="13" style="228" customWidth="1"/>
    <col min="12296" max="12296" width="11" style="228" customWidth="1"/>
    <col min="12297" max="12297" width="9.88671875" style="228" customWidth="1"/>
    <col min="12298" max="12298" width="11.109375" style="228" customWidth="1"/>
    <col min="12299" max="12299" width="9.44140625" style="228" customWidth="1"/>
    <col min="12300" max="12300" width="9.5546875" style="228" customWidth="1"/>
    <col min="12301" max="12301" width="10.77734375" style="228" customWidth="1"/>
    <col min="12302" max="12302" width="6.5546875" style="228" customWidth="1"/>
    <col min="12303" max="12303" width="7.5546875" style="228" customWidth="1"/>
    <col min="12304" max="12304" width="10.109375" style="228" customWidth="1"/>
    <col min="12305" max="12305" width="9.44140625" style="228" customWidth="1"/>
    <col min="12306" max="12306" width="11" style="228" customWidth="1"/>
    <col min="12307" max="12307" width="14" style="228" customWidth="1"/>
    <col min="12308" max="12308" width="9.88671875" style="228" customWidth="1"/>
    <col min="12309" max="12312" width="8.88671875" style="228"/>
    <col min="12313" max="12313" width="15" style="228" customWidth="1"/>
    <col min="12314" max="12314" width="6.44140625" style="228" customWidth="1"/>
    <col min="12315" max="12315" width="5.6640625" style="228" customWidth="1"/>
    <col min="12316" max="12316" width="9.109375" style="228" customWidth="1"/>
    <col min="12317" max="12319" width="8.88671875" style="228"/>
    <col min="12320" max="12320" width="11.6640625" style="228" customWidth="1"/>
    <col min="12321" max="12544" width="8.88671875" style="228"/>
    <col min="12545" max="12545" width="6.44140625" style="228" customWidth="1"/>
    <col min="12546" max="12546" width="43.33203125" style="228" customWidth="1"/>
    <col min="12547" max="12547" width="0" style="228" hidden="1" customWidth="1"/>
    <col min="12548" max="12548" width="13.109375" style="228" customWidth="1"/>
    <col min="12549" max="12549" width="13.88671875" style="228" customWidth="1"/>
    <col min="12550" max="12550" width="12.44140625" style="228" customWidth="1"/>
    <col min="12551" max="12551" width="13" style="228" customWidth="1"/>
    <col min="12552" max="12552" width="11" style="228" customWidth="1"/>
    <col min="12553" max="12553" width="9.88671875" style="228" customWidth="1"/>
    <col min="12554" max="12554" width="11.109375" style="228" customWidth="1"/>
    <col min="12555" max="12555" width="9.44140625" style="228" customWidth="1"/>
    <col min="12556" max="12556" width="9.5546875" style="228" customWidth="1"/>
    <col min="12557" max="12557" width="10.77734375" style="228" customWidth="1"/>
    <col min="12558" max="12558" width="6.5546875" style="228" customWidth="1"/>
    <col min="12559" max="12559" width="7.5546875" style="228" customWidth="1"/>
    <col min="12560" max="12560" width="10.109375" style="228" customWidth="1"/>
    <col min="12561" max="12561" width="9.44140625" style="228" customWidth="1"/>
    <col min="12562" max="12562" width="11" style="228" customWidth="1"/>
    <col min="12563" max="12563" width="14" style="228" customWidth="1"/>
    <col min="12564" max="12564" width="9.88671875" style="228" customWidth="1"/>
    <col min="12565" max="12568" width="8.88671875" style="228"/>
    <col min="12569" max="12569" width="15" style="228" customWidth="1"/>
    <col min="12570" max="12570" width="6.44140625" style="228" customWidth="1"/>
    <col min="12571" max="12571" width="5.6640625" style="228" customWidth="1"/>
    <col min="12572" max="12572" width="9.109375" style="228" customWidth="1"/>
    <col min="12573" max="12575" width="8.88671875" style="228"/>
    <col min="12576" max="12576" width="11.6640625" style="228" customWidth="1"/>
    <col min="12577" max="12800" width="8.88671875" style="228"/>
    <col min="12801" max="12801" width="6.44140625" style="228" customWidth="1"/>
    <col min="12802" max="12802" width="43.33203125" style="228" customWidth="1"/>
    <col min="12803" max="12803" width="0" style="228" hidden="1" customWidth="1"/>
    <col min="12804" max="12804" width="13.109375" style="228" customWidth="1"/>
    <col min="12805" max="12805" width="13.88671875" style="228" customWidth="1"/>
    <col min="12806" max="12806" width="12.44140625" style="228" customWidth="1"/>
    <col min="12807" max="12807" width="13" style="228" customWidth="1"/>
    <col min="12808" max="12808" width="11" style="228" customWidth="1"/>
    <col min="12809" max="12809" width="9.88671875" style="228" customWidth="1"/>
    <col min="12810" max="12810" width="11.109375" style="228" customWidth="1"/>
    <col min="12811" max="12811" width="9.44140625" style="228" customWidth="1"/>
    <col min="12812" max="12812" width="9.5546875" style="228" customWidth="1"/>
    <col min="12813" max="12813" width="10.77734375" style="228" customWidth="1"/>
    <col min="12814" max="12814" width="6.5546875" style="228" customWidth="1"/>
    <col min="12815" max="12815" width="7.5546875" style="228" customWidth="1"/>
    <col min="12816" max="12816" width="10.109375" style="228" customWidth="1"/>
    <col min="12817" max="12817" width="9.44140625" style="228" customWidth="1"/>
    <col min="12818" max="12818" width="11" style="228" customWidth="1"/>
    <col min="12819" max="12819" width="14" style="228" customWidth="1"/>
    <col min="12820" max="12820" width="9.88671875" style="228" customWidth="1"/>
    <col min="12821" max="12824" width="8.88671875" style="228"/>
    <col min="12825" max="12825" width="15" style="228" customWidth="1"/>
    <col min="12826" max="12826" width="6.44140625" style="228" customWidth="1"/>
    <col min="12827" max="12827" width="5.6640625" style="228" customWidth="1"/>
    <col min="12828" max="12828" width="9.109375" style="228" customWidth="1"/>
    <col min="12829" max="12831" width="8.88671875" style="228"/>
    <col min="12832" max="12832" width="11.6640625" style="228" customWidth="1"/>
    <col min="12833" max="13056" width="8.88671875" style="228"/>
    <col min="13057" max="13057" width="6.44140625" style="228" customWidth="1"/>
    <col min="13058" max="13058" width="43.33203125" style="228" customWidth="1"/>
    <col min="13059" max="13059" width="0" style="228" hidden="1" customWidth="1"/>
    <col min="13060" max="13060" width="13.109375" style="228" customWidth="1"/>
    <col min="13061" max="13061" width="13.88671875" style="228" customWidth="1"/>
    <col min="13062" max="13062" width="12.44140625" style="228" customWidth="1"/>
    <col min="13063" max="13063" width="13" style="228" customWidth="1"/>
    <col min="13064" max="13064" width="11" style="228" customWidth="1"/>
    <col min="13065" max="13065" width="9.88671875" style="228" customWidth="1"/>
    <col min="13066" max="13066" width="11.109375" style="228" customWidth="1"/>
    <col min="13067" max="13067" width="9.44140625" style="228" customWidth="1"/>
    <col min="13068" max="13068" width="9.5546875" style="228" customWidth="1"/>
    <col min="13069" max="13069" width="10.77734375" style="228" customWidth="1"/>
    <col min="13070" max="13070" width="6.5546875" style="228" customWidth="1"/>
    <col min="13071" max="13071" width="7.5546875" style="228" customWidth="1"/>
    <col min="13072" max="13072" width="10.109375" style="228" customWidth="1"/>
    <col min="13073" max="13073" width="9.44140625" style="228" customWidth="1"/>
    <col min="13074" max="13074" width="11" style="228" customWidth="1"/>
    <col min="13075" max="13075" width="14" style="228" customWidth="1"/>
    <col min="13076" max="13076" width="9.88671875" style="228" customWidth="1"/>
    <col min="13077" max="13080" width="8.88671875" style="228"/>
    <col min="13081" max="13081" width="15" style="228" customWidth="1"/>
    <col min="13082" max="13082" width="6.44140625" style="228" customWidth="1"/>
    <col min="13083" max="13083" width="5.6640625" style="228" customWidth="1"/>
    <col min="13084" max="13084" width="9.109375" style="228" customWidth="1"/>
    <col min="13085" max="13087" width="8.88671875" style="228"/>
    <col min="13088" max="13088" width="11.6640625" style="228" customWidth="1"/>
    <col min="13089" max="13312" width="8.88671875" style="228"/>
    <col min="13313" max="13313" width="6.44140625" style="228" customWidth="1"/>
    <col min="13314" max="13314" width="43.33203125" style="228" customWidth="1"/>
    <col min="13315" max="13315" width="0" style="228" hidden="1" customWidth="1"/>
    <col min="13316" max="13316" width="13.109375" style="228" customWidth="1"/>
    <col min="13317" max="13317" width="13.88671875" style="228" customWidth="1"/>
    <col min="13318" max="13318" width="12.44140625" style="228" customWidth="1"/>
    <col min="13319" max="13319" width="13" style="228" customWidth="1"/>
    <col min="13320" max="13320" width="11" style="228" customWidth="1"/>
    <col min="13321" max="13321" width="9.88671875" style="228" customWidth="1"/>
    <col min="13322" max="13322" width="11.109375" style="228" customWidth="1"/>
    <col min="13323" max="13323" width="9.44140625" style="228" customWidth="1"/>
    <col min="13324" max="13324" width="9.5546875" style="228" customWidth="1"/>
    <col min="13325" max="13325" width="10.77734375" style="228" customWidth="1"/>
    <col min="13326" max="13326" width="6.5546875" style="228" customWidth="1"/>
    <col min="13327" max="13327" width="7.5546875" style="228" customWidth="1"/>
    <col min="13328" max="13328" width="10.109375" style="228" customWidth="1"/>
    <col min="13329" max="13329" width="9.44140625" style="228" customWidth="1"/>
    <col min="13330" max="13330" width="11" style="228" customWidth="1"/>
    <col min="13331" max="13331" width="14" style="228" customWidth="1"/>
    <col min="13332" max="13332" width="9.88671875" style="228" customWidth="1"/>
    <col min="13333" max="13336" width="8.88671875" style="228"/>
    <col min="13337" max="13337" width="15" style="228" customWidth="1"/>
    <col min="13338" max="13338" width="6.44140625" style="228" customWidth="1"/>
    <col min="13339" max="13339" width="5.6640625" style="228" customWidth="1"/>
    <col min="13340" max="13340" width="9.109375" style="228" customWidth="1"/>
    <col min="13341" max="13343" width="8.88671875" style="228"/>
    <col min="13344" max="13344" width="11.6640625" style="228" customWidth="1"/>
    <col min="13345" max="13568" width="8.88671875" style="228"/>
    <col min="13569" max="13569" width="6.44140625" style="228" customWidth="1"/>
    <col min="13570" max="13570" width="43.33203125" style="228" customWidth="1"/>
    <col min="13571" max="13571" width="0" style="228" hidden="1" customWidth="1"/>
    <col min="13572" max="13572" width="13.109375" style="228" customWidth="1"/>
    <col min="13573" max="13573" width="13.88671875" style="228" customWidth="1"/>
    <col min="13574" max="13574" width="12.44140625" style="228" customWidth="1"/>
    <col min="13575" max="13575" width="13" style="228" customWidth="1"/>
    <col min="13576" max="13576" width="11" style="228" customWidth="1"/>
    <col min="13577" max="13577" width="9.88671875" style="228" customWidth="1"/>
    <col min="13578" max="13578" width="11.109375" style="228" customWidth="1"/>
    <col min="13579" max="13579" width="9.44140625" style="228" customWidth="1"/>
    <col min="13580" max="13580" width="9.5546875" style="228" customWidth="1"/>
    <col min="13581" max="13581" width="10.77734375" style="228" customWidth="1"/>
    <col min="13582" max="13582" width="6.5546875" style="228" customWidth="1"/>
    <col min="13583" max="13583" width="7.5546875" style="228" customWidth="1"/>
    <col min="13584" max="13584" width="10.109375" style="228" customWidth="1"/>
    <col min="13585" max="13585" width="9.44140625" style="228" customWidth="1"/>
    <col min="13586" max="13586" width="11" style="228" customWidth="1"/>
    <col min="13587" max="13587" width="14" style="228" customWidth="1"/>
    <col min="13588" max="13588" width="9.88671875" style="228" customWidth="1"/>
    <col min="13589" max="13592" width="8.88671875" style="228"/>
    <col min="13593" max="13593" width="15" style="228" customWidth="1"/>
    <col min="13594" max="13594" width="6.44140625" style="228" customWidth="1"/>
    <col min="13595" max="13595" width="5.6640625" style="228" customWidth="1"/>
    <col min="13596" max="13596" width="9.109375" style="228" customWidth="1"/>
    <col min="13597" max="13599" width="8.88671875" style="228"/>
    <col min="13600" max="13600" width="11.6640625" style="228" customWidth="1"/>
    <col min="13601" max="13824" width="8.88671875" style="228"/>
    <col min="13825" max="13825" width="6.44140625" style="228" customWidth="1"/>
    <col min="13826" max="13826" width="43.33203125" style="228" customWidth="1"/>
    <col min="13827" max="13827" width="0" style="228" hidden="1" customWidth="1"/>
    <col min="13828" max="13828" width="13.109375" style="228" customWidth="1"/>
    <col min="13829" max="13829" width="13.88671875" style="228" customWidth="1"/>
    <col min="13830" max="13830" width="12.44140625" style="228" customWidth="1"/>
    <col min="13831" max="13831" width="13" style="228" customWidth="1"/>
    <col min="13832" max="13832" width="11" style="228" customWidth="1"/>
    <col min="13833" max="13833" width="9.88671875" style="228" customWidth="1"/>
    <col min="13834" max="13834" width="11.109375" style="228" customWidth="1"/>
    <col min="13835" max="13835" width="9.44140625" style="228" customWidth="1"/>
    <col min="13836" max="13836" width="9.5546875" style="228" customWidth="1"/>
    <col min="13837" max="13837" width="10.77734375" style="228" customWidth="1"/>
    <col min="13838" max="13838" width="6.5546875" style="228" customWidth="1"/>
    <col min="13839" max="13839" width="7.5546875" style="228" customWidth="1"/>
    <col min="13840" max="13840" width="10.109375" style="228" customWidth="1"/>
    <col min="13841" max="13841" width="9.44140625" style="228" customWidth="1"/>
    <col min="13842" max="13842" width="11" style="228" customWidth="1"/>
    <col min="13843" max="13843" width="14" style="228" customWidth="1"/>
    <col min="13844" max="13844" width="9.88671875" style="228" customWidth="1"/>
    <col min="13845" max="13848" width="8.88671875" style="228"/>
    <col min="13849" max="13849" width="15" style="228" customWidth="1"/>
    <col min="13850" max="13850" width="6.44140625" style="228" customWidth="1"/>
    <col min="13851" max="13851" width="5.6640625" style="228" customWidth="1"/>
    <col min="13852" max="13852" width="9.109375" style="228" customWidth="1"/>
    <col min="13853" max="13855" width="8.88671875" style="228"/>
    <col min="13856" max="13856" width="11.6640625" style="228" customWidth="1"/>
    <col min="13857" max="14080" width="8.88671875" style="228"/>
    <col min="14081" max="14081" width="6.44140625" style="228" customWidth="1"/>
    <col min="14082" max="14082" width="43.33203125" style="228" customWidth="1"/>
    <col min="14083" max="14083" width="0" style="228" hidden="1" customWidth="1"/>
    <col min="14084" max="14084" width="13.109375" style="228" customWidth="1"/>
    <col min="14085" max="14085" width="13.88671875" style="228" customWidth="1"/>
    <col min="14086" max="14086" width="12.44140625" style="228" customWidth="1"/>
    <col min="14087" max="14087" width="13" style="228" customWidth="1"/>
    <col min="14088" max="14088" width="11" style="228" customWidth="1"/>
    <col min="14089" max="14089" width="9.88671875" style="228" customWidth="1"/>
    <col min="14090" max="14090" width="11.109375" style="228" customWidth="1"/>
    <col min="14091" max="14091" width="9.44140625" style="228" customWidth="1"/>
    <col min="14092" max="14092" width="9.5546875" style="228" customWidth="1"/>
    <col min="14093" max="14093" width="10.77734375" style="228" customWidth="1"/>
    <col min="14094" max="14094" width="6.5546875" style="228" customWidth="1"/>
    <col min="14095" max="14095" width="7.5546875" style="228" customWidth="1"/>
    <col min="14096" max="14096" width="10.109375" style="228" customWidth="1"/>
    <col min="14097" max="14097" width="9.44140625" style="228" customWidth="1"/>
    <col min="14098" max="14098" width="11" style="228" customWidth="1"/>
    <col min="14099" max="14099" width="14" style="228" customWidth="1"/>
    <col min="14100" max="14100" width="9.88671875" style="228" customWidth="1"/>
    <col min="14101" max="14104" width="8.88671875" style="228"/>
    <col min="14105" max="14105" width="15" style="228" customWidth="1"/>
    <col min="14106" max="14106" width="6.44140625" style="228" customWidth="1"/>
    <col min="14107" max="14107" width="5.6640625" style="228" customWidth="1"/>
    <col min="14108" max="14108" width="9.109375" style="228" customWidth="1"/>
    <col min="14109" max="14111" width="8.88671875" style="228"/>
    <col min="14112" max="14112" width="11.6640625" style="228" customWidth="1"/>
    <col min="14113" max="14336" width="8.88671875" style="228"/>
    <col min="14337" max="14337" width="6.44140625" style="228" customWidth="1"/>
    <col min="14338" max="14338" width="43.33203125" style="228" customWidth="1"/>
    <col min="14339" max="14339" width="0" style="228" hidden="1" customWidth="1"/>
    <col min="14340" max="14340" width="13.109375" style="228" customWidth="1"/>
    <col min="14341" max="14341" width="13.88671875" style="228" customWidth="1"/>
    <col min="14342" max="14342" width="12.44140625" style="228" customWidth="1"/>
    <col min="14343" max="14343" width="13" style="228" customWidth="1"/>
    <col min="14344" max="14344" width="11" style="228" customWidth="1"/>
    <col min="14345" max="14345" width="9.88671875" style="228" customWidth="1"/>
    <col min="14346" max="14346" width="11.109375" style="228" customWidth="1"/>
    <col min="14347" max="14347" width="9.44140625" style="228" customWidth="1"/>
    <col min="14348" max="14348" width="9.5546875" style="228" customWidth="1"/>
    <col min="14349" max="14349" width="10.77734375" style="228" customWidth="1"/>
    <col min="14350" max="14350" width="6.5546875" style="228" customWidth="1"/>
    <col min="14351" max="14351" width="7.5546875" style="228" customWidth="1"/>
    <col min="14352" max="14352" width="10.109375" style="228" customWidth="1"/>
    <col min="14353" max="14353" width="9.44140625" style="228" customWidth="1"/>
    <col min="14354" max="14354" width="11" style="228" customWidth="1"/>
    <col min="14355" max="14355" width="14" style="228" customWidth="1"/>
    <col min="14356" max="14356" width="9.88671875" style="228" customWidth="1"/>
    <col min="14357" max="14360" width="8.88671875" style="228"/>
    <col min="14361" max="14361" width="15" style="228" customWidth="1"/>
    <col min="14362" max="14362" width="6.44140625" style="228" customWidth="1"/>
    <col min="14363" max="14363" width="5.6640625" style="228" customWidth="1"/>
    <col min="14364" max="14364" width="9.109375" style="228" customWidth="1"/>
    <col min="14365" max="14367" width="8.88671875" style="228"/>
    <col min="14368" max="14368" width="11.6640625" style="228" customWidth="1"/>
    <col min="14369" max="14592" width="8.88671875" style="228"/>
    <col min="14593" max="14593" width="6.44140625" style="228" customWidth="1"/>
    <col min="14594" max="14594" width="43.33203125" style="228" customWidth="1"/>
    <col min="14595" max="14595" width="0" style="228" hidden="1" customWidth="1"/>
    <col min="14596" max="14596" width="13.109375" style="228" customWidth="1"/>
    <col min="14597" max="14597" width="13.88671875" style="228" customWidth="1"/>
    <col min="14598" max="14598" width="12.44140625" style="228" customWidth="1"/>
    <col min="14599" max="14599" width="13" style="228" customWidth="1"/>
    <col min="14600" max="14600" width="11" style="228" customWidth="1"/>
    <col min="14601" max="14601" width="9.88671875" style="228" customWidth="1"/>
    <col min="14602" max="14602" width="11.109375" style="228" customWidth="1"/>
    <col min="14603" max="14603" width="9.44140625" style="228" customWidth="1"/>
    <col min="14604" max="14604" width="9.5546875" style="228" customWidth="1"/>
    <col min="14605" max="14605" width="10.77734375" style="228" customWidth="1"/>
    <col min="14606" max="14606" width="6.5546875" style="228" customWidth="1"/>
    <col min="14607" max="14607" width="7.5546875" style="228" customWidth="1"/>
    <col min="14608" max="14608" width="10.109375" style="228" customWidth="1"/>
    <col min="14609" max="14609" width="9.44140625" style="228" customWidth="1"/>
    <col min="14610" max="14610" width="11" style="228" customWidth="1"/>
    <col min="14611" max="14611" width="14" style="228" customWidth="1"/>
    <col min="14612" max="14612" width="9.88671875" style="228" customWidth="1"/>
    <col min="14613" max="14616" width="8.88671875" style="228"/>
    <col min="14617" max="14617" width="15" style="228" customWidth="1"/>
    <col min="14618" max="14618" width="6.44140625" style="228" customWidth="1"/>
    <col min="14619" max="14619" width="5.6640625" style="228" customWidth="1"/>
    <col min="14620" max="14620" width="9.109375" style="228" customWidth="1"/>
    <col min="14621" max="14623" width="8.88671875" style="228"/>
    <col min="14624" max="14624" width="11.6640625" style="228" customWidth="1"/>
    <col min="14625" max="14848" width="8.88671875" style="228"/>
    <col min="14849" max="14849" width="6.44140625" style="228" customWidth="1"/>
    <col min="14850" max="14850" width="43.33203125" style="228" customWidth="1"/>
    <col min="14851" max="14851" width="0" style="228" hidden="1" customWidth="1"/>
    <col min="14852" max="14852" width="13.109375" style="228" customWidth="1"/>
    <col min="14853" max="14853" width="13.88671875" style="228" customWidth="1"/>
    <col min="14854" max="14854" width="12.44140625" style="228" customWidth="1"/>
    <col min="14855" max="14855" width="13" style="228" customWidth="1"/>
    <col min="14856" max="14856" width="11" style="228" customWidth="1"/>
    <col min="14857" max="14857" width="9.88671875" style="228" customWidth="1"/>
    <col min="14858" max="14858" width="11.109375" style="228" customWidth="1"/>
    <col min="14859" max="14859" width="9.44140625" style="228" customWidth="1"/>
    <col min="14860" max="14860" width="9.5546875" style="228" customWidth="1"/>
    <col min="14861" max="14861" width="10.77734375" style="228" customWidth="1"/>
    <col min="14862" max="14862" width="6.5546875" style="228" customWidth="1"/>
    <col min="14863" max="14863" width="7.5546875" style="228" customWidth="1"/>
    <col min="14864" max="14864" width="10.109375" style="228" customWidth="1"/>
    <col min="14865" max="14865" width="9.44140625" style="228" customWidth="1"/>
    <col min="14866" max="14866" width="11" style="228" customWidth="1"/>
    <col min="14867" max="14867" width="14" style="228" customWidth="1"/>
    <col min="14868" max="14868" width="9.88671875" style="228" customWidth="1"/>
    <col min="14869" max="14872" width="8.88671875" style="228"/>
    <col min="14873" max="14873" width="15" style="228" customWidth="1"/>
    <col min="14874" max="14874" width="6.44140625" style="228" customWidth="1"/>
    <col min="14875" max="14875" width="5.6640625" style="228" customWidth="1"/>
    <col min="14876" max="14876" width="9.109375" style="228" customWidth="1"/>
    <col min="14877" max="14879" width="8.88671875" style="228"/>
    <col min="14880" max="14880" width="11.6640625" style="228" customWidth="1"/>
    <col min="14881" max="15104" width="8.88671875" style="228"/>
    <col min="15105" max="15105" width="6.44140625" style="228" customWidth="1"/>
    <col min="15106" max="15106" width="43.33203125" style="228" customWidth="1"/>
    <col min="15107" max="15107" width="0" style="228" hidden="1" customWidth="1"/>
    <col min="15108" max="15108" width="13.109375" style="228" customWidth="1"/>
    <col min="15109" max="15109" width="13.88671875" style="228" customWidth="1"/>
    <col min="15110" max="15110" width="12.44140625" style="228" customWidth="1"/>
    <col min="15111" max="15111" width="13" style="228" customWidth="1"/>
    <col min="15112" max="15112" width="11" style="228" customWidth="1"/>
    <col min="15113" max="15113" width="9.88671875" style="228" customWidth="1"/>
    <col min="15114" max="15114" width="11.109375" style="228" customWidth="1"/>
    <col min="15115" max="15115" width="9.44140625" style="228" customWidth="1"/>
    <col min="15116" max="15116" width="9.5546875" style="228" customWidth="1"/>
    <col min="15117" max="15117" width="10.77734375" style="228" customWidth="1"/>
    <col min="15118" max="15118" width="6.5546875" style="228" customWidth="1"/>
    <col min="15119" max="15119" width="7.5546875" style="228" customWidth="1"/>
    <col min="15120" max="15120" width="10.109375" style="228" customWidth="1"/>
    <col min="15121" max="15121" width="9.44140625" style="228" customWidth="1"/>
    <col min="15122" max="15122" width="11" style="228" customWidth="1"/>
    <col min="15123" max="15123" width="14" style="228" customWidth="1"/>
    <col min="15124" max="15124" width="9.88671875" style="228" customWidth="1"/>
    <col min="15125" max="15128" width="8.88671875" style="228"/>
    <col min="15129" max="15129" width="15" style="228" customWidth="1"/>
    <col min="15130" max="15130" width="6.44140625" style="228" customWidth="1"/>
    <col min="15131" max="15131" width="5.6640625" style="228" customWidth="1"/>
    <col min="15132" max="15132" width="9.109375" style="228" customWidth="1"/>
    <col min="15133" max="15135" width="8.88671875" style="228"/>
    <col min="15136" max="15136" width="11.6640625" style="228" customWidth="1"/>
    <col min="15137" max="15360" width="8.88671875" style="228"/>
    <col min="15361" max="15361" width="6.44140625" style="228" customWidth="1"/>
    <col min="15362" max="15362" width="43.33203125" style="228" customWidth="1"/>
    <col min="15363" max="15363" width="0" style="228" hidden="1" customWidth="1"/>
    <col min="15364" max="15364" width="13.109375" style="228" customWidth="1"/>
    <col min="15365" max="15365" width="13.88671875" style="228" customWidth="1"/>
    <col min="15366" max="15366" width="12.44140625" style="228" customWidth="1"/>
    <col min="15367" max="15367" width="13" style="228" customWidth="1"/>
    <col min="15368" max="15368" width="11" style="228" customWidth="1"/>
    <col min="15369" max="15369" width="9.88671875" style="228" customWidth="1"/>
    <col min="15370" max="15370" width="11.109375" style="228" customWidth="1"/>
    <col min="15371" max="15371" width="9.44140625" style="228" customWidth="1"/>
    <col min="15372" max="15372" width="9.5546875" style="228" customWidth="1"/>
    <col min="15373" max="15373" width="10.77734375" style="228" customWidth="1"/>
    <col min="15374" max="15374" width="6.5546875" style="228" customWidth="1"/>
    <col min="15375" max="15375" width="7.5546875" style="228" customWidth="1"/>
    <col min="15376" max="15376" width="10.109375" style="228" customWidth="1"/>
    <col min="15377" max="15377" width="9.44140625" style="228" customWidth="1"/>
    <col min="15378" max="15378" width="11" style="228" customWidth="1"/>
    <col min="15379" max="15379" width="14" style="228" customWidth="1"/>
    <col min="15380" max="15380" width="9.88671875" style="228" customWidth="1"/>
    <col min="15381" max="15384" width="8.88671875" style="228"/>
    <col min="15385" max="15385" width="15" style="228" customWidth="1"/>
    <col min="15386" max="15386" width="6.44140625" style="228" customWidth="1"/>
    <col min="15387" max="15387" width="5.6640625" style="228" customWidth="1"/>
    <col min="15388" max="15388" width="9.109375" style="228" customWidth="1"/>
    <col min="15389" max="15391" width="8.88671875" style="228"/>
    <col min="15392" max="15392" width="11.6640625" style="228" customWidth="1"/>
    <col min="15393" max="15616" width="8.88671875" style="228"/>
    <col min="15617" max="15617" width="6.44140625" style="228" customWidth="1"/>
    <col min="15618" max="15618" width="43.33203125" style="228" customWidth="1"/>
    <col min="15619" max="15619" width="0" style="228" hidden="1" customWidth="1"/>
    <col min="15620" max="15620" width="13.109375" style="228" customWidth="1"/>
    <col min="15621" max="15621" width="13.88671875" style="228" customWidth="1"/>
    <col min="15622" max="15622" width="12.44140625" style="228" customWidth="1"/>
    <col min="15623" max="15623" width="13" style="228" customWidth="1"/>
    <col min="15624" max="15624" width="11" style="228" customWidth="1"/>
    <col min="15625" max="15625" width="9.88671875" style="228" customWidth="1"/>
    <col min="15626" max="15626" width="11.109375" style="228" customWidth="1"/>
    <col min="15627" max="15627" width="9.44140625" style="228" customWidth="1"/>
    <col min="15628" max="15628" width="9.5546875" style="228" customWidth="1"/>
    <col min="15629" max="15629" width="10.77734375" style="228" customWidth="1"/>
    <col min="15630" max="15630" width="6.5546875" style="228" customWidth="1"/>
    <col min="15631" max="15631" width="7.5546875" style="228" customWidth="1"/>
    <col min="15632" max="15632" width="10.109375" style="228" customWidth="1"/>
    <col min="15633" max="15633" width="9.44140625" style="228" customWidth="1"/>
    <col min="15634" max="15634" width="11" style="228" customWidth="1"/>
    <col min="15635" max="15635" width="14" style="228" customWidth="1"/>
    <col min="15636" max="15636" width="9.88671875" style="228" customWidth="1"/>
    <col min="15637" max="15640" width="8.88671875" style="228"/>
    <col min="15641" max="15641" width="15" style="228" customWidth="1"/>
    <col min="15642" max="15642" width="6.44140625" style="228" customWidth="1"/>
    <col min="15643" max="15643" width="5.6640625" style="228" customWidth="1"/>
    <col min="15644" max="15644" width="9.109375" style="228" customWidth="1"/>
    <col min="15645" max="15647" width="8.88671875" style="228"/>
    <col min="15648" max="15648" width="11.6640625" style="228" customWidth="1"/>
    <col min="15649" max="15872" width="8.88671875" style="228"/>
    <col min="15873" max="15873" width="6.44140625" style="228" customWidth="1"/>
    <col min="15874" max="15874" width="43.33203125" style="228" customWidth="1"/>
    <col min="15875" max="15875" width="0" style="228" hidden="1" customWidth="1"/>
    <col min="15876" max="15876" width="13.109375" style="228" customWidth="1"/>
    <col min="15877" max="15877" width="13.88671875" style="228" customWidth="1"/>
    <col min="15878" max="15878" width="12.44140625" style="228" customWidth="1"/>
    <col min="15879" max="15879" width="13" style="228" customWidth="1"/>
    <col min="15880" max="15880" width="11" style="228" customWidth="1"/>
    <col min="15881" max="15881" width="9.88671875" style="228" customWidth="1"/>
    <col min="15882" max="15882" width="11.109375" style="228" customWidth="1"/>
    <col min="15883" max="15883" width="9.44140625" style="228" customWidth="1"/>
    <col min="15884" max="15884" width="9.5546875" style="228" customWidth="1"/>
    <col min="15885" max="15885" width="10.77734375" style="228" customWidth="1"/>
    <col min="15886" max="15886" width="6.5546875" style="228" customWidth="1"/>
    <col min="15887" max="15887" width="7.5546875" style="228" customWidth="1"/>
    <col min="15888" max="15888" width="10.109375" style="228" customWidth="1"/>
    <col min="15889" max="15889" width="9.44140625" style="228" customWidth="1"/>
    <col min="15890" max="15890" width="11" style="228" customWidth="1"/>
    <col min="15891" max="15891" width="14" style="228" customWidth="1"/>
    <col min="15892" max="15892" width="9.88671875" style="228" customWidth="1"/>
    <col min="15893" max="15896" width="8.88671875" style="228"/>
    <col min="15897" max="15897" width="15" style="228" customWidth="1"/>
    <col min="15898" max="15898" width="6.44140625" style="228" customWidth="1"/>
    <col min="15899" max="15899" width="5.6640625" style="228" customWidth="1"/>
    <col min="15900" max="15900" width="9.109375" style="228" customWidth="1"/>
    <col min="15901" max="15903" width="8.88671875" style="228"/>
    <col min="15904" max="15904" width="11.6640625" style="228" customWidth="1"/>
    <col min="15905" max="16128" width="8.88671875" style="228"/>
    <col min="16129" max="16129" width="6.44140625" style="228" customWidth="1"/>
    <col min="16130" max="16130" width="43.33203125" style="228" customWidth="1"/>
    <col min="16131" max="16131" width="0" style="228" hidden="1" customWidth="1"/>
    <col min="16132" max="16132" width="13.109375" style="228" customWidth="1"/>
    <col min="16133" max="16133" width="13.88671875" style="228" customWidth="1"/>
    <col min="16134" max="16134" width="12.44140625" style="228" customWidth="1"/>
    <col min="16135" max="16135" width="13" style="228" customWidth="1"/>
    <col min="16136" max="16136" width="11" style="228" customWidth="1"/>
    <col min="16137" max="16137" width="9.88671875" style="228" customWidth="1"/>
    <col min="16138" max="16138" width="11.109375" style="228" customWidth="1"/>
    <col min="16139" max="16139" width="9.44140625" style="228" customWidth="1"/>
    <col min="16140" max="16140" width="9.5546875" style="228" customWidth="1"/>
    <col min="16141" max="16141" width="10.77734375" style="228" customWidth="1"/>
    <col min="16142" max="16142" width="6.5546875" style="228" customWidth="1"/>
    <col min="16143" max="16143" width="7.5546875" style="228" customWidth="1"/>
    <col min="16144" max="16144" width="10.109375" style="228" customWidth="1"/>
    <col min="16145" max="16145" width="9.44140625" style="228" customWidth="1"/>
    <col min="16146" max="16146" width="11" style="228" customWidth="1"/>
    <col min="16147" max="16147" width="14" style="228" customWidth="1"/>
    <col min="16148" max="16148" width="9.88671875" style="228" customWidth="1"/>
    <col min="16149" max="16152" width="8.88671875" style="228"/>
    <col min="16153" max="16153" width="15" style="228" customWidth="1"/>
    <col min="16154" max="16154" width="6.44140625" style="228" customWidth="1"/>
    <col min="16155" max="16155" width="5.6640625" style="228" customWidth="1"/>
    <col min="16156" max="16156" width="9.109375" style="228" customWidth="1"/>
    <col min="16157" max="16159" width="8.88671875" style="228"/>
    <col min="16160" max="16160" width="11.6640625" style="228" customWidth="1"/>
    <col min="16161" max="16384" width="8.88671875" style="228"/>
  </cols>
  <sheetData>
    <row r="1" spans="1:36" ht="15.75" x14ac:dyDescent="0.25">
      <c r="A1" s="188"/>
      <c r="B1" s="188"/>
      <c r="C1" s="188"/>
      <c r="D1" s="188"/>
      <c r="E1" s="366"/>
      <c r="F1" s="366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</row>
    <row r="2" spans="1:36" ht="15.75" x14ac:dyDescent="0.25">
      <c r="A2" s="188"/>
      <c r="B2" s="188"/>
      <c r="D2" s="188"/>
      <c r="E2" s="310"/>
      <c r="F2" s="311"/>
      <c r="G2" s="187"/>
      <c r="H2" s="187"/>
      <c r="I2" s="188"/>
      <c r="J2" s="188"/>
      <c r="K2" s="188"/>
      <c r="L2" s="188"/>
      <c r="M2" s="188"/>
      <c r="N2" s="188"/>
      <c r="O2" s="188"/>
      <c r="P2" s="190"/>
      <c r="Q2" s="188"/>
    </row>
    <row r="3" spans="1:36" ht="15.75" hidden="1" x14ac:dyDescent="0.25">
      <c r="A3" s="188"/>
      <c r="B3" s="188"/>
      <c r="D3" s="188"/>
      <c r="F3" s="187"/>
      <c r="G3" s="187"/>
      <c r="H3" s="187"/>
      <c r="I3" s="188"/>
      <c r="J3" s="188"/>
      <c r="K3" s="188"/>
      <c r="L3" s="188"/>
      <c r="M3" s="188"/>
      <c r="N3" s="188"/>
      <c r="O3" s="188"/>
      <c r="P3" s="190"/>
      <c r="Q3" s="188"/>
    </row>
    <row r="4" spans="1:36" ht="15.75" x14ac:dyDescent="0.25">
      <c r="A4" s="188"/>
      <c r="B4" s="188"/>
      <c r="D4" s="365" t="s">
        <v>266</v>
      </c>
      <c r="E4" s="365"/>
      <c r="F4" s="365"/>
      <c r="G4" s="227"/>
      <c r="H4" s="201"/>
      <c r="I4" s="188"/>
      <c r="J4" s="188"/>
      <c r="L4" s="188"/>
      <c r="M4" s="188"/>
      <c r="N4" s="188"/>
      <c r="O4" s="188"/>
      <c r="P4" s="188"/>
      <c r="Q4" s="188"/>
    </row>
    <row r="5" spans="1:36" ht="15.75" x14ac:dyDescent="0.25">
      <c r="A5" s="188"/>
      <c r="B5" s="188"/>
      <c r="D5" s="365" t="s">
        <v>265</v>
      </c>
      <c r="E5" s="365"/>
      <c r="F5" s="365"/>
      <c r="G5" s="191"/>
      <c r="H5" s="198"/>
      <c r="I5" s="188"/>
      <c r="J5" s="188"/>
      <c r="K5" s="188"/>
      <c r="L5" s="188"/>
      <c r="M5" s="188"/>
      <c r="N5" s="188"/>
      <c r="O5" s="188"/>
      <c r="P5" s="188"/>
      <c r="Q5" s="188"/>
    </row>
    <row r="6" spans="1:36" ht="15.75" x14ac:dyDescent="0.25">
      <c r="A6" s="188"/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202"/>
      <c r="Q6" s="188"/>
    </row>
    <row r="7" spans="1:36" ht="18" x14ac:dyDescent="0.25">
      <c r="A7" s="367" t="s">
        <v>0</v>
      </c>
      <c r="B7" s="367"/>
      <c r="C7" s="367"/>
      <c r="D7" s="367"/>
      <c r="E7" s="367"/>
      <c r="F7" s="203"/>
      <c r="G7" s="203"/>
      <c r="H7" s="203"/>
      <c r="I7" s="188"/>
      <c r="J7" s="188"/>
      <c r="K7" s="188"/>
      <c r="L7" s="188"/>
      <c r="M7" s="188"/>
      <c r="N7" s="188"/>
      <c r="O7" s="188"/>
      <c r="P7" s="204"/>
      <c r="Q7" s="188"/>
    </row>
    <row r="8" spans="1:36" ht="18" x14ac:dyDescent="0.25">
      <c r="A8" s="367" t="s">
        <v>234</v>
      </c>
      <c r="B8" s="367"/>
      <c r="C8" s="367"/>
      <c r="D8" s="367"/>
      <c r="E8" s="367"/>
      <c r="F8" s="203"/>
      <c r="G8" s="203"/>
      <c r="H8" s="203"/>
      <c r="I8" s="188"/>
      <c r="J8" s="188"/>
      <c r="K8" s="188"/>
      <c r="L8" s="188"/>
      <c r="M8" s="188"/>
      <c r="N8" s="188"/>
      <c r="O8" s="188"/>
      <c r="P8" s="188"/>
      <c r="Q8" s="188"/>
    </row>
    <row r="9" spans="1:36" ht="18" customHeight="1" x14ac:dyDescent="0.25">
      <c r="A9" s="357" t="s">
        <v>243</v>
      </c>
      <c r="B9" s="357"/>
      <c r="C9" s="357"/>
      <c r="D9" s="357"/>
      <c r="E9" s="357"/>
      <c r="F9" s="203"/>
      <c r="G9" s="203"/>
      <c r="H9" s="203"/>
      <c r="I9" s="188"/>
      <c r="J9" s="188"/>
      <c r="K9" s="188"/>
      <c r="L9" s="188"/>
      <c r="M9" s="188"/>
      <c r="N9" s="188"/>
      <c r="O9" s="188"/>
      <c r="P9" s="188"/>
      <c r="Q9" s="188"/>
    </row>
    <row r="10" spans="1:36" ht="15.75" x14ac:dyDescent="0.25">
      <c r="A10" s="358" t="s">
        <v>267</v>
      </c>
      <c r="B10" s="358"/>
      <c r="C10" s="358"/>
      <c r="D10" s="358"/>
      <c r="E10" s="358"/>
      <c r="F10" s="205"/>
      <c r="G10" s="205"/>
      <c r="H10" s="205"/>
      <c r="I10" s="188"/>
      <c r="J10" s="188"/>
      <c r="K10" s="188"/>
      <c r="L10" s="188"/>
      <c r="M10" s="188"/>
      <c r="N10" s="188"/>
      <c r="O10" s="188"/>
      <c r="P10" s="188"/>
      <c r="Q10" s="188"/>
    </row>
    <row r="11" spans="1:36" ht="15.75" x14ac:dyDescent="0.25">
      <c r="A11" s="358" t="s">
        <v>257</v>
      </c>
      <c r="B11" s="358"/>
      <c r="C11" s="358"/>
      <c r="D11" s="358"/>
      <c r="E11" s="358"/>
      <c r="F11" s="205"/>
      <c r="G11" s="205"/>
      <c r="H11" s="205"/>
      <c r="I11" s="188"/>
      <c r="J11" s="188"/>
      <c r="K11" s="188"/>
      <c r="L11" s="188"/>
      <c r="M11" s="188"/>
      <c r="N11" s="188"/>
      <c r="O11" s="188"/>
      <c r="P11" s="188"/>
      <c r="Q11" s="188"/>
    </row>
    <row r="12" spans="1:36" ht="16.5" thickBot="1" x14ac:dyDescent="0.3">
      <c r="A12" s="312"/>
      <c r="B12" s="313"/>
      <c r="C12" s="314"/>
      <c r="D12" s="188"/>
      <c r="E12" s="362" t="s">
        <v>235</v>
      </c>
      <c r="F12" s="362"/>
      <c r="G12" s="194"/>
      <c r="H12" s="194"/>
      <c r="I12" s="188"/>
      <c r="J12" s="188"/>
      <c r="K12" s="194"/>
      <c r="L12" s="188"/>
      <c r="M12" s="188"/>
      <c r="N12" s="188"/>
      <c r="O12" s="188"/>
      <c r="P12" s="188"/>
      <c r="Q12" s="188"/>
      <c r="S12" s="229"/>
      <c r="T12" s="230"/>
      <c r="U12" s="230"/>
      <c r="V12" s="231"/>
      <c r="W12" s="230"/>
      <c r="AE12" s="230"/>
      <c r="AF12" s="230"/>
      <c r="AG12" s="230"/>
      <c r="AH12" s="230"/>
      <c r="AI12" s="230"/>
      <c r="AJ12" s="230"/>
    </row>
    <row r="13" spans="1:36" ht="39" customHeight="1" x14ac:dyDescent="0.25">
      <c r="A13" s="315" t="s">
        <v>46</v>
      </c>
      <c r="B13" s="316" t="s">
        <v>237</v>
      </c>
      <c r="C13" s="317"/>
      <c r="D13" s="318" t="s">
        <v>236</v>
      </c>
      <c r="E13" s="363" t="s">
        <v>260</v>
      </c>
      <c r="F13" s="364"/>
      <c r="G13" s="194"/>
      <c r="H13" s="194"/>
      <c r="I13" s="188"/>
      <c r="J13" s="188"/>
      <c r="K13" s="194"/>
      <c r="L13" s="188"/>
      <c r="M13" s="188"/>
      <c r="N13" s="188"/>
      <c r="O13" s="188"/>
      <c r="P13" s="188"/>
      <c r="Q13" s="188"/>
      <c r="S13" s="229"/>
      <c r="T13" s="230"/>
      <c r="U13" s="230"/>
      <c r="V13" s="231"/>
      <c r="W13" s="230"/>
      <c r="AE13" s="230"/>
      <c r="AF13" s="230"/>
      <c r="AG13" s="230"/>
      <c r="AH13" s="230"/>
      <c r="AI13" s="230"/>
      <c r="AJ13" s="230"/>
    </row>
    <row r="14" spans="1:36" ht="57" customHeight="1" thickBot="1" x14ac:dyDescent="0.3">
      <c r="A14" s="319"/>
      <c r="B14" s="320"/>
      <c r="C14" s="321" t="s">
        <v>48</v>
      </c>
      <c r="D14" s="322"/>
      <c r="E14" s="323" t="s">
        <v>264</v>
      </c>
      <c r="F14" s="324" t="s">
        <v>268</v>
      </c>
      <c r="G14" s="192"/>
      <c r="H14" s="206"/>
      <c r="I14" s="206"/>
      <c r="J14" s="206"/>
      <c r="K14" s="206"/>
      <c r="L14" s="207"/>
      <c r="M14" s="207"/>
      <c r="N14" s="207"/>
      <c r="O14" s="207"/>
      <c r="P14" s="205"/>
      <c r="Q14" s="188"/>
      <c r="R14" s="205"/>
      <c r="S14" s="232"/>
      <c r="T14" s="230"/>
      <c r="U14" s="230"/>
      <c r="V14" s="230"/>
      <c r="W14" s="230"/>
      <c r="X14" s="205"/>
      <c r="Y14" s="205"/>
      <c r="Z14" s="205"/>
      <c r="AA14" s="205"/>
      <c r="AB14" s="208"/>
      <c r="AE14" s="233"/>
      <c r="AF14" s="230"/>
      <c r="AG14" s="230"/>
      <c r="AH14" s="230"/>
      <c r="AI14" s="230"/>
      <c r="AJ14" s="230"/>
    </row>
    <row r="15" spans="1:36" ht="15.75" x14ac:dyDescent="0.25">
      <c r="A15" s="325">
        <v>1</v>
      </c>
      <c r="B15" s="326" t="s">
        <v>247</v>
      </c>
      <c r="C15" s="327" t="e">
        <v>#REF!</v>
      </c>
      <c r="D15" s="328">
        <v>0.17131239999999998</v>
      </c>
      <c r="E15" s="329">
        <v>1.0029999999999999</v>
      </c>
      <c r="F15" s="330">
        <v>0.76700000000000002</v>
      </c>
      <c r="G15" s="192"/>
      <c r="H15" s="235"/>
      <c r="I15" s="210"/>
      <c r="J15" s="235"/>
      <c r="K15" s="210"/>
      <c r="L15" s="188"/>
      <c r="M15" s="188"/>
      <c r="N15" s="188"/>
      <c r="O15" s="188"/>
      <c r="P15" s="189"/>
      <c r="Q15" s="211"/>
      <c r="R15" s="212"/>
      <c r="S15" s="236"/>
      <c r="T15" s="230"/>
      <c r="U15" s="230"/>
      <c r="V15" s="230"/>
      <c r="W15" s="230"/>
      <c r="X15" s="212"/>
      <c r="Y15" s="212"/>
      <c r="Z15" s="212"/>
      <c r="AA15" s="212"/>
      <c r="AB15" s="212"/>
      <c r="AE15" s="237"/>
      <c r="AF15" s="238"/>
      <c r="AG15" s="230"/>
      <c r="AH15" s="230"/>
      <c r="AI15" s="230"/>
      <c r="AJ15" s="230"/>
    </row>
    <row r="16" spans="1:36" ht="30" x14ac:dyDescent="0.25">
      <c r="A16" s="286">
        <v>2</v>
      </c>
      <c r="B16" s="195" t="s">
        <v>238</v>
      </c>
      <c r="C16" s="234" t="e">
        <v>#REF!</v>
      </c>
      <c r="D16" s="209">
        <v>7.6920281321922941</v>
      </c>
      <c r="E16" s="300">
        <v>11.741</v>
      </c>
      <c r="F16" s="291">
        <v>11.5463</v>
      </c>
      <c r="G16" s="188"/>
      <c r="H16" s="211"/>
      <c r="I16" s="190"/>
      <c r="J16" s="211"/>
      <c r="K16" s="239"/>
      <c r="L16" s="213"/>
      <c r="M16" s="213"/>
      <c r="N16" s="213"/>
      <c r="O16" s="213"/>
      <c r="P16" s="189"/>
      <c r="Q16" s="211"/>
      <c r="R16" s="212"/>
      <c r="S16" s="240"/>
      <c r="T16" s="241"/>
      <c r="U16" s="242"/>
      <c r="V16" s="242"/>
      <c r="W16" s="243"/>
      <c r="X16" s="212"/>
      <c r="Y16" s="212"/>
      <c r="Z16" s="212"/>
      <c r="AA16" s="212"/>
      <c r="AB16" s="212"/>
      <c r="AE16" s="237"/>
      <c r="AF16" s="238"/>
      <c r="AG16" s="230"/>
      <c r="AH16" s="244"/>
      <c r="AI16" s="230"/>
      <c r="AJ16" s="230"/>
    </row>
    <row r="17" spans="1:36" ht="30" x14ac:dyDescent="0.25">
      <c r="A17" s="286">
        <v>3</v>
      </c>
      <c r="B17" s="195" t="s">
        <v>248</v>
      </c>
      <c r="C17" s="234"/>
      <c r="D17" s="209">
        <v>2.5192999999999999</v>
      </c>
      <c r="E17" s="300">
        <v>8.8499999999999995E-2</v>
      </c>
      <c r="F17" s="291">
        <v>5.8999999999999999E-3</v>
      </c>
      <c r="G17" s="214"/>
      <c r="H17" s="196"/>
      <c r="I17" s="197"/>
      <c r="J17" s="196"/>
      <c r="K17" s="197"/>
      <c r="L17" s="188"/>
      <c r="M17" s="188"/>
      <c r="N17" s="188"/>
      <c r="O17" s="188"/>
      <c r="P17" s="189"/>
      <c r="Q17" s="211"/>
      <c r="R17" s="212"/>
      <c r="S17" s="240"/>
      <c r="T17" s="245"/>
      <c r="U17" s="242"/>
      <c r="V17" s="242"/>
      <c r="W17" s="243"/>
      <c r="X17" s="212"/>
      <c r="Y17" s="212"/>
      <c r="Z17" s="212"/>
      <c r="AA17" s="212"/>
      <c r="AB17" s="212"/>
      <c r="AE17" s="230"/>
      <c r="AF17" s="230"/>
      <c r="AG17" s="230"/>
      <c r="AH17" s="230"/>
      <c r="AI17" s="230"/>
      <c r="AJ17" s="230"/>
    </row>
    <row r="18" spans="1:36" ht="15.75" x14ac:dyDescent="0.25">
      <c r="A18" s="286">
        <v>4</v>
      </c>
      <c r="B18" s="246" t="s">
        <v>239</v>
      </c>
      <c r="C18" s="234" t="e">
        <v>#REF!</v>
      </c>
      <c r="D18" s="209"/>
      <c r="E18" s="300"/>
      <c r="F18" s="331"/>
      <c r="G18" s="214"/>
      <c r="H18" s="212"/>
      <c r="I18" s="189"/>
      <c r="J18" s="212"/>
      <c r="K18" s="247"/>
      <c r="L18" s="190"/>
      <c r="M18" s="190"/>
      <c r="N18" s="190"/>
      <c r="O18" s="190"/>
      <c r="P18" s="189"/>
      <c r="Q18" s="211"/>
      <c r="R18" s="212"/>
      <c r="S18" s="248"/>
      <c r="T18" s="249"/>
      <c r="U18" s="248"/>
      <c r="V18" s="248"/>
      <c r="W18" s="248"/>
      <c r="X18" s="212"/>
      <c r="Y18" s="212"/>
      <c r="Z18" s="212"/>
      <c r="AA18" s="212"/>
      <c r="AB18" s="212"/>
      <c r="AE18" s="248"/>
      <c r="AF18" s="248"/>
      <c r="AG18" s="250"/>
      <c r="AH18" s="250"/>
      <c r="AI18" s="242"/>
      <c r="AJ18" s="230"/>
    </row>
    <row r="19" spans="1:36" ht="30" x14ac:dyDescent="0.25">
      <c r="A19" s="286">
        <v>5</v>
      </c>
      <c r="B19" s="195" t="s">
        <v>240</v>
      </c>
      <c r="C19" s="234"/>
      <c r="D19" s="209">
        <v>0.32591599999999998</v>
      </c>
      <c r="E19" s="300">
        <v>4.3070000000000004</v>
      </c>
      <c r="F19" s="291">
        <v>2.5369999999999999</v>
      </c>
      <c r="G19" s="214"/>
      <c r="H19" s="196"/>
      <c r="I19" s="197"/>
      <c r="J19" s="196"/>
      <c r="K19" s="197"/>
      <c r="L19" s="188"/>
      <c r="M19" s="188"/>
      <c r="N19" s="188"/>
      <c r="O19" s="188"/>
      <c r="P19" s="189"/>
      <c r="Q19" s="211"/>
      <c r="R19" s="212"/>
      <c r="S19" s="230"/>
      <c r="T19" s="230"/>
      <c r="U19" s="230"/>
      <c r="V19" s="230"/>
      <c r="W19" s="248"/>
      <c r="X19" s="212"/>
      <c r="Y19" s="212"/>
      <c r="Z19" s="212"/>
      <c r="AA19" s="212"/>
      <c r="AB19" s="212"/>
      <c r="AE19" s="248"/>
      <c r="AF19" s="248"/>
      <c r="AI19" s="251"/>
      <c r="AJ19" s="230"/>
    </row>
    <row r="20" spans="1:36" ht="30" x14ac:dyDescent="0.25">
      <c r="A20" s="286">
        <v>6</v>
      </c>
      <c r="B20" s="195" t="s">
        <v>249</v>
      </c>
      <c r="C20" s="247"/>
      <c r="D20" s="209">
        <v>6.8525000000000003E-2</v>
      </c>
      <c r="E20" s="300">
        <v>5.8999999999999999E-3</v>
      </c>
      <c r="F20" s="291">
        <v>5.8999999999999999E-3</v>
      </c>
      <c r="G20" s="214"/>
      <c r="H20" s="196"/>
      <c r="I20" s="197"/>
      <c r="J20" s="196"/>
      <c r="K20" s="197"/>
      <c r="L20" s="188"/>
      <c r="M20" s="188"/>
      <c r="N20" s="188"/>
      <c r="O20" s="188"/>
      <c r="P20" s="189"/>
      <c r="Q20" s="211"/>
      <c r="R20" s="212"/>
      <c r="S20" s="230"/>
      <c r="T20" s="230"/>
      <c r="U20" s="230"/>
      <c r="V20" s="230"/>
      <c r="W20" s="248"/>
      <c r="X20" s="212"/>
      <c r="Y20" s="212"/>
      <c r="Z20" s="212"/>
      <c r="AA20" s="212"/>
      <c r="AB20" s="212"/>
      <c r="AE20" s="248"/>
      <c r="AF20" s="248"/>
      <c r="AI20" s="251"/>
      <c r="AJ20" s="230"/>
    </row>
    <row r="21" spans="1:36" ht="45" x14ac:dyDescent="0.25">
      <c r="A21" s="286">
        <v>7</v>
      </c>
      <c r="B21" s="195" t="s">
        <v>250</v>
      </c>
      <c r="C21" s="252"/>
      <c r="D21" s="209">
        <v>1.2394956000000001</v>
      </c>
      <c r="E21" s="300">
        <v>2.6198359999999998</v>
      </c>
      <c r="F21" s="291">
        <v>2.4780000000000002</v>
      </c>
      <c r="H21" s="196"/>
      <c r="I21" s="197"/>
      <c r="J21" s="196"/>
      <c r="K21" s="197"/>
    </row>
    <row r="22" spans="1:36" ht="30" x14ac:dyDescent="0.25">
      <c r="A22" s="286">
        <v>8</v>
      </c>
      <c r="B22" s="195" t="s">
        <v>241</v>
      </c>
      <c r="C22" s="252"/>
      <c r="D22" s="209">
        <v>0.70540400000000014</v>
      </c>
      <c r="E22" s="300">
        <v>3.5400000000000001E-2</v>
      </c>
      <c r="F22" s="291">
        <v>1.7700000000000001E-3</v>
      </c>
      <c r="H22" s="196"/>
      <c r="I22" s="197"/>
      <c r="J22" s="196"/>
      <c r="K22" s="197"/>
    </row>
    <row r="23" spans="1:36" ht="47.25" x14ac:dyDescent="0.25">
      <c r="A23" s="286">
        <v>9</v>
      </c>
      <c r="B23" s="253" t="s">
        <v>251</v>
      </c>
      <c r="C23" s="254" t="e">
        <v>#REF!</v>
      </c>
      <c r="D23" s="209"/>
      <c r="E23" s="300"/>
      <c r="F23" s="332"/>
      <c r="G23" s="196"/>
      <c r="H23" s="196"/>
      <c r="I23" s="215"/>
      <c r="J23" s="196"/>
      <c r="K23" s="239"/>
      <c r="L23" s="190"/>
      <c r="M23" s="190"/>
      <c r="N23" s="190"/>
      <c r="O23" s="190"/>
      <c r="P23" s="189"/>
      <c r="Q23" s="211"/>
      <c r="R23" s="212"/>
      <c r="S23" s="255"/>
      <c r="T23" s="256"/>
      <c r="U23" s="257"/>
      <c r="V23" s="258"/>
      <c r="W23" s="259"/>
      <c r="X23" s="212"/>
      <c r="Y23" s="212"/>
      <c r="Z23" s="212"/>
      <c r="AA23" s="212"/>
      <c r="AB23" s="212"/>
      <c r="AE23" s="256"/>
      <c r="AF23" s="260"/>
      <c r="AG23" s="261"/>
      <c r="AH23" s="252"/>
      <c r="AI23" s="238"/>
      <c r="AJ23" s="230"/>
    </row>
    <row r="24" spans="1:36" ht="45" x14ac:dyDescent="0.25">
      <c r="A24" s="286">
        <v>10</v>
      </c>
      <c r="B24" s="253" t="s">
        <v>252</v>
      </c>
      <c r="C24" s="262" t="e">
        <v>#REF!</v>
      </c>
      <c r="D24" s="209"/>
      <c r="E24" s="300"/>
      <c r="F24" s="332"/>
      <c r="G24" s="214"/>
      <c r="H24" s="212"/>
      <c r="I24" s="189"/>
      <c r="J24" s="212"/>
      <c r="K24" s="247"/>
      <c r="L24" s="190"/>
      <c r="M24" s="190"/>
      <c r="N24" s="190"/>
      <c r="O24" s="190"/>
      <c r="P24" s="205"/>
      <c r="Q24" s="216"/>
      <c r="R24" s="214"/>
      <c r="S24" s="263"/>
      <c r="T24" s="256"/>
      <c r="U24" s="257"/>
      <c r="V24" s="258"/>
      <c r="W24" s="259"/>
      <c r="X24" s="214"/>
      <c r="Y24" s="214"/>
      <c r="Z24" s="214"/>
      <c r="AA24" s="212"/>
      <c r="AB24" s="212"/>
      <c r="AE24" s="256"/>
      <c r="AF24" s="260"/>
      <c r="AG24" s="264"/>
      <c r="AI24" s="230"/>
      <c r="AJ24" s="230"/>
    </row>
    <row r="25" spans="1:36" ht="45" x14ac:dyDescent="0.25">
      <c r="A25" s="286">
        <v>11</v>
      </c>
      <c r="B25" s="253" t="s">
        <v>253</v>
      </c>
      <c r="C25" s="262"/>
      <c r="D25" s="209"/>
      <c r="E25" s="300"/>
      <c r="F25" s="332"/>
      <c r="G25" s="214"/>
      <c r="H25" s="196"/>
      <c r="I25" s="265"/>
      <c r="J25" s="196"/>
      <c r="K25" s="196"/>
      <c r="L25" s="190"/>
      <c r="M25" s="190"/>
      <c r="N25" s="190"/>
      <c r="O25" s="190"/>
      <c r="P25" s="205"/>
      <c r="Q25" s="216"/>
      <c r="R25" s="214"/>
      <c r="S25" s="263"/>
      <c r="T25" s="256"/>
      <c r="U25" s="257"/>
      <c r="V25" s="258"/>
      <c r="W25" s="259"/>
      <c r="X25" s="214"/>
      <c r="Y25" s="214"/>
      <c r="Z25" s="214"/>
      <c r="AA25" s="212"/>
      <c r="AB25" s="212"/>
      <c r="AE25" s="266"/>
      <c r="AF25" s="260"/>
      <c r="AG25" s="264"/>
      <c r="AI25" s="230"/>
      <c r="AJ25" s="230"/>
    </row>
    <row r="26" spans="1:36" ht="30" x14ac:dyDescent="0.25">
      <c r="A26" s="286">
        <v>12</v>
      </c>
      <c r="B26" s="298" t="s">
        <v>254</v>
      </c>
      <c r="C26" s="262"/>
      <c r="D26" s="299" t="s">
        <v>262</v>
      </c>
      <c r="E26" s="300">
        <v>0.23599999999999999</v>
      </c>
      <c r="F26" s="291">
        <v>2.3599999999999999E-2</v>
      </c>
      <c r="G26" s="214"/>
      <c r="H26" s="196"/>
      <c r="I26" s="265"/>
      <c r="J26" s="196"/>
      <c r="K26" s="196"/>
      <c r="L26" s="190"/>
      <c r="M26" s="190"/>
      <c r="N26" s="190"/>
      <c r="O26" s="190"/>
      <c r="P26" s="205"/>
      <c r="Q26" s="216"/>
      <c r="R26" s="214"/>
      <c r="S26" s="263"/>
      <c r="T26" s="256"/>
      <c r="U26" s="257"/>
      <c r="V26" s="258"/>
      <c r="W26" s="259"/>
      <c r="X26" s="214"/>
      <c r="Y26" s="214"/>
      <c r="Z26" s="214"/>
      <c r="AA26" s="212"/>
      <c r="AB26" s="212"/>
      <c r="AE26" s="266"/>
      <c r="AF26" s="260"/>
      <c r="AG26" s="264"/>
      <c r="AI26" s="230"/>
      <c r="AJ26" s="230"/>
    </row>
    <row r="27" spans="1:36" ht="16.5" thickBot="1" x14ac:dyDescent="0.3">
      <c r="A27" s="333">
        <v>13</v>
      </c>
      <c r="B27" s="334" t="s">
        <v>255</v>
      </c>
      <c r="C27" s="335" t="e">
        <v>#REF!</v>
      </c>
      <c r="D27" s="336"/>
      <c r="E27" s="337"/>
      <c r="F27" s="338"/>
      <c r="G27" s="214"/>
      <c r="H27" s="196"/>
      <c r="I27" s="193"/>
      <c r="J27" s="196"/>
      <c r="K27" s="217"/>
      <c r="L27" s="190"/>
      <c r="M27" s="190"/>
      <c r="N27" s="190"/>
      <c r="O27" s="190"/>
      <c r="P27" s="189"/>
      <c r="Q27" s="211"/>
      <c r="R27" s="212"/>
      <c r="S27" s="255"/>
      <c r="T27" s="267"/>
      <c r="U27" s="242"/>
      <c r="V27" s="268"/>
      <c r="W27" s="243"/>
      <c r="X27" s="212"/>
      <c r="Y27" s="212"/>
      <c r="Z27" s="212"/>
      <c r="AB27" s="212"/>
      <c r="AE27" s="269"/>
      <c r="AF27" s="260"/>
      <c r="AG27" s="264"/>
      <c r="AI27" s="230"/>
      <c r="AJ27" s="230"/>
    </row>
    <row r="28" spans="1:36" ht="15.75" x14ac:dyDescent="0.25">
      <c r="A28" s="284">
        <v>14</v>
      </c>
      <c r="B28" s="285" t="s">
        <v>256</v>
      </c>
      <c r="C28" s="297" t="e">
        <v>#REF!</v>
      </c>
      <c r="D28" s="292">
        <v>12.721981132192292</v>
      </c>
      <c r="E28" s="301">
        <v>20.036635999999998</v>
      </c>
      <c r="F28" s="307">
        <v>17.365470000000002</v>
      </c>
      <c r="G28" s="214"/>
      <c r="H28" s="218"/>
      <c r="I28" s="219"/>
      <c r="J28" s="220"/>
      <c r="K28" s="221"/>
      <c r="L28" s="188"/>
      <c r="M28" s="188"/>
      <c r="N28" s="188"/>
      <c r="O28" s="188"/>
      <c r="P28" s="189"/>
      <c r="Q28" s="211"/>
      <c r="R28" s="212"/>
      <c r="S28" s="255"/>
      <c r="T28" s="267"/>
      <c r="U28" s="242"/>
      <c r="V28" s="268"/>
      <c r="W28" s="243"/>
      <c r="X28" s="212"/>
      <c r="Y28" s="212"/>
      <c r="Z28" s="212"/>
      <c r="AB28" s="212"/>
      <c r="AE28" s="269"/>
      <c r="AF28" s="260"/>
      <c r="AG28" s="264"/>
      <c r="AI28" s="230"/>
      <c r="AJ28" s="230"/>
    </row>
    <row r="29" spans="1:36" ht="15.75" x14ac:dyDescent="0.25">
      <c r="A29" s="287">
        <v>15</v>
      </c>
      <c r="B29" s="294" t="s">
        <v>242</v>
      </c>
      <c r="C29" s="295"/>
      <c r="D29" s="293">
        <v>1.4382842235547566</v>
      </c>
      <c r="E29" s="302">
        <v>3.0366360000000001</v>
      </c>
      <c r="F29" s="307">
        <v>2.6469</v>
      </c>
      <c r="G29" s="188"/>
      <c r="H29" s="188"/>
      <c r="I29" s="188"/>
      <c r="J29" s="222"/>
      <c r="K29" s="214"/>
      <c r="L29" s="188"/>
      <c r="M29" s="188"/>
      <c r="N29" s="188"/>
      <c r="O29" s="188"/>
      <c r="P29" s="188"/>
      <c r="Q29" s="188"/>
      <c r="S29" s="249"/>
      <c r="T29" s="273"/>
      <c r="U29" s="250"/>
      <c r="V29" s="275"/>
      <c r="W29" s="266"/>
      <c r="AE29" s="269"/>
      <c r="AF29" s="249"/>
      <c r="AI29" s="230"/>
      <c r="AJ29" s="230"/>
    </row>
    <row r="30" spans="1:36" ht="15.75" x14ac:dyDescent="0.25">
      <c r="A30" s="287">
        <v>16</v>
      </c>
      <c r="B30" s="274" t="s">
        <v>263</v>
      </c>
      <c r="C30" s="223" t="e">
        <v>#REF!</v>
      </c>
      <c r="D30" s="296">
        <v>11.283696908637536</v>
      </c>
      <c r="E30" s="303">
        <v>16.999999999999996</v>
      </c>
      <c r="F30" s="308">
        <v>14.718570000000001</v>
      </c>
      <c r="G30" s="188"/>
      <c r="H30" s="202"/>
      <c r="I30" s="224"/>
      <c r="J30" s="225"/>
      <c r="K30" s="188"/>
      <c r="L30" s="188"/>
      <c r="M30" s="188"/>
      <c r="N30" s="188"/>
      <c r="O30" s="188"/>
      <c r="P30" s="188"/>
      <c r="Q30" s="188"/>
    </row>
    <row r="31" spans="1:36" ht="15.75" x14ac:dyDescent="0.25">
      <c r="A31" s="287">
        <v>17</v>
      </c>
      <c r="B31" s="274" t="s">
        <v>258</v>
      </c>
      <c r="C31" s="223"/>
      <c r="D31" s="223"/>
      <c r="E31" s="304">
        <v>0.50659842582147863</v>
      </c>
      <c r="F31" s="309">
        <v>0.30441025837313229</v>
      </c>
      <c r="G31" s="188"/>
      <c r="H31" s="202"/>
      <c r="I31" s="224"/>
      <c r="J31" s="225"/>
      <c r="K31" s="188"/>
      <c r="L31" s="188"/>
      <c r="M31" s="188"/>
      <c r="N31" s="188"/>
      <c r="O31" s="188"/>
      <c r="P31" s="188"/>
      <c r="Q31" s="188"/>
    </row>
    <row r="32" spans="1:36" ht="16.5" hidden="1" thickBot="1" x14ac:dyDescent="0.3">
      <c r="A32" s="288">
        <v>18</v>
      </c>
      <c r="B32" s="289" t="s">
        <v>261</v>
      </c>
      <c r="C32" s="290"/>
      <c r="D32" s="290"/>
      <c r="E32" s="305"/>
      <c r="F32" s="306"/>
      <c r="G32" s="188"/>
      <c r="H32" s="202"/>
      <c r="I32" s="224"/>
      <c r="J32" s="225"/>
      <c r="K32" s="188"/>
      <c r="L32" s="188"/>
      <c r="M32" s="188"/>
      <c r="N32" s="188"/>
      <c r="O32" s="188"/>
      <c r="P32" s="188"/>
      <c r="Q32" s="188"/>
    </row>
    <row r="33" spans="1:25" ht="8.25" customHeight="1" thickBot="1" x14ac:dyDescent="0.3">
      <c r="A33" s="198"/>
      <c r="B33" s="199"/>
      <c r="C33" s="205"/>
      <c r="D33" s="188"/>
      <c r="E33" s="188"/>
      <c r="F33" s="188"/>
      <c r="G33" s="188"/>
      <c r="H33" s="188"/>
      <c r="I33" s="225"/>
      <c r="J33" s="226"/>
      <c r="K33" s="188"/>
      <c r="L33" s="188"/>
      <c r="M33" s="188"/>
      <c r="N33" s="188"/>
      <c r="O33" s="188"/>
      <c r="P33" s="188"/>
      <c r="Q33" s="188"/>
    </row>
    <row r="34" spans="1:25" ht="20.25" customHeight="1" thickBot="1" x14ac:dyDescent="0.3">
      <c r="A34" s="198"/>
      <c r="B34" s="359" t="s">
        <v>259</v>
      </c>
      <c r="C34" s="360"/>
      <c r="D34" s="361"/>
      <c r="E34" s="188"/>
      <c r="F34" s="188"/>
      <c r="G34" s="202"/>
      <c r="H34" s="188"/>
      <c r="I34" s="188"/>
      <c r="J34" s="226"/>
      <c r="K34" s="188"/>
      <c r="L34" s="188"/>
      <c r="M34" s="188"/>
      <c r="N34" s="188"/>
      <c r="O34" s="188"/>
      <c r="P34" s="188"/>
      <c r="Q34" s="188"/>
    </row>
    <row r="35" spans="1:25" x14ac:dyDescent="0.25">
      <c r="A35" s="249"/>
      <c r="B35" s="249"/>
      <c r="C35" s="248"/>
      <c r="D35" s="248"/>
      <c r="E35" s="248"/>
      <c r="F35" s="248"/>
      <c r="G35" s="249"/>
      <c r="H35" s="230"/>
      <c r="J35" s="230"/>
      <c r="K35" s="230"/>
      <c r="L35" s="230"/>
      <c r="M35" s="230"/>
      <c r="N35" s="230"/>
      <c r="O35" s="230"/>
      <c r="P35" s="230"/>
      <c r="Q35" s="230"/>
      <c r="R35" s="230"/>
      <c r="X35" s="230"/>
      <c r="Y35" s="230"/>
    </row>
    <row r="36" spans="1:25" x14ac:dyDescent="0.25">
      <c r="A36" s="230"/>
      <c r="B36" s="230"/>
      <c r="C36" s="277"/>
      <c r="D36" s="244"/>
      <c r="E36" s="230"/>
      <c r="F36" s="248"/>
      <c r="G36" s="249"/>
      <c r="H36" s="230"/>
      <c r="J36" s="230"/>
      <c r="K36" s="230"/>
      <c r="L36" s="230"/>
      <c r="M36" s="230"/>
      <c r="N36" s="230"/>
      <c r="O36" s="230"/>
      <c r="P36" s="230"/>
      <c r="Q36" s="230"/>
      <c r="R36" s="230"/>
      <c r="X36" s="230"/>
      <c r="Y36" s="230"/>
    </row>
    <row r="37" spans="1:25" x14ac:dyDescent="0.25">
      <c r="A37" s="270"/>
      <c r="B37" s="230"/>
      <c r="F37" s="249"/>
      <c r="G37" s="272"/>
      <c r="H37" s="230"/>
      <c r="J37" s="230"/>
      <c r="K37" s="230"/>
      <c r="L37" s="230"/>
      <c r="M37" s="230"/>
      <c r="N37" s="230"/>
      <c r="O37" s="230"/>
      <c r="P37" s="230"/>
      <c r="Q37" s="230"/>
      <c r="R37" s="230"/>
      <c r="X37" s="230"/>
      <c r="Y37" s="230"/>
    </row>
    <row r="38" spans="1:25" x14ac:dyDescent="0.25">
      <c r="A38" s="276"/>
      <c r="B38" s="278"/>
      <c r="C38" s="279"/>
      <c r="D38" s="272"/>
      <c r="E38" s="272"/>
      <c r="F38" s="230"/>
      <c r="G38" s="280"/>
      <c r="H38" s="230"/>
      <c r="J38" s="230"/>
      <c r="K38" s="230"/>
      <c r="L38" s="230"/>
      <c r="M38" s="230"/>
      <c r="N38" s="230"/>
      <c r="O38" s="230"/>
      <c r="P38" s="230"/>
      <c r="Q38" s="230"/>
      <c r="R38" s="230"/>
      <c r="X38" s="230"/>
      <c r="Y38" s="230"/>
    </row>
    <row r="39" spans="1:25" x14ac:dyDescent="0.25">
      <c r="A39" s="281"/>
      <c r="B39" s="278"/>
      <c r="C39" s="250"/>
      <c r="D39" s="272"/>
      <c r="E39" s="272"/>
      <c r="F39" s="266"/>
      <c r="G39" s="280"/>
      <c r="L39" s="230"/>
      <c r="M39" s="230"/>
      <c r="N39" s="230"/>
      <c r="O39" s="230"/>
      <c r="P39" s="230"/>
      <c r="Q39" s="230"/>
      <c r="R39" s="230"/>
      <c r="X39" s="230"/>
      <c r="Y39" s="230"/>
    </row>
    <row r="40" spans="1:25" x14ac:dyDescent="0.25">
      <c r="A40" s="230"/>
      <c r="B40" s="282"/>
      <c r="C40" s="250"/>
      <c r="D40" s="266"/>
      <c r="E40" s="266"/>
      <c r="F40" s="249"/>
      <c r="G40" s="271"/>
    </row>
    <row r="41" spans="1:25" x14ac:dyDescent="0.25">
      <c r="A41" s="281"/>
      <c r="B41" s="278"/>
      <c r="C41" s="250"/>
      <c r="D41" s="275"/>
      <c r="E41" s="275"/>
      <c r="F41" s="266"/>
      <c r="G41" s="271"/>
    </row>
    <row r="42" spans="1:25" x14ac:dyDescent="0.25">
      <c r="A42" s="230"/>
      <c r="B42" s="278"/>
      <c r="C42" s="250"/>
      <c r="D42" s="275"/>
      <c r="E42" s="275"/>
      <c r="F42" s="266"/>
      <c r="G42" s="271"/>
      <c r="H42" s="283"/>
    </row>
    <row r="43" spans="1:25" x14ac:dyDescent="0.25">
      <c r="A43" s="230"/>
      <c r="B43" s="278"/>
      <c r="C43" s="250"/>
      <c r="D43" s="275"/>
      <c r="E43" s="275"/>
      <c r="F43" s="266"/>
      <c r="G43" s="271"/>
      <c r="H43" s="230"/>
      <c r="I43" s="230"/>
    </row>
    <row r="44" spans="1:25" x14ac:dyDescent="0.25">
      <c r="A44" s="230"/>
      <c r="B44" s="272"/>
      <c r="C44" s="280"/>
      <c r="D44" s="231"/>
      <c r="E44" s="231"/>
      <c r="F44" s="249"/>
      <c r="G44" s="271"/>
      <c r="H44" s="230"/>
      <c r="I44" s="230"/>
    </row>
    <row r="45" spans="1:25" x14ac:dyDescent="0.25">
      <c r="A45" s="281"/>
      <c r="B45" s="278"/>
      <c r="C45" s="250"/>
      <c r="D45" s="275"/>
      <c r="E45" s="275"/>
      <c r="F45" s="266"/>
      <c r="G45" s="271"/>
      <c r="H45" s="230"/>
      <c r="I45" s="230"/>
    </row>
    <row r="46" spans="1:25" x14ac:dyDescent="0.25">
      <c r="A46" s="281"/>
      <c r="B46" s="278"/>
      <c r="D46" s="231"/>
      <c r="E46" s="275"/>
      <c r="F46" s="266"/>
      <c r="G46" s="271"/>
      <c r="H46" s="230"/>
      <c r="I46" s="230"/>
    </row>
    <row r="47" spans="1:25" x14ac:dyDescent="0.25">
      <c r="A47" s="281"/>
      <c r="B47" s="278"/>
      <c r="C47" s="250"/>
      <c r="D47" s="275"/>
      <c r="E47" s="275"/>
      <c r="F47" s="266"/>
      <c r="G47" s="271"/>
      <c r="H47" s="230"/>
      <c r="I47" s="230"/>
    </row>
    <row r="48" spans="1:25" x14ac:dyDescent="0.25">
      <c r="A48" s="281"/>
      <c r="B48" s="238"/>
      <c r="C48" s="243"/>
      <c r="D48" s="243"/>
      <c r="E48" s="230"/>
      <c r="F48" s="266"/>
      <c r="G48" s="271"/>
      <c r="H48" s="230"/>
      <c r="I48" s="230"/>
    </row>
    <row r="49" spans="1:11" x14ac:dyDescent="0.25">
      <c r="A49" s="281"/>
      <c r="B49" s="230"/>
      <c r="C49" s="277"/>
      <c r="D49" s="277"/>
      <c r="E49" s="230"/>
      <c r="F49" s="266"/>
      <c r="G49" s="271"/>
      <c r="H49" s="230"/>
      <c r="I49" s="230"/>
      <c r="J49" s="230"/>
      <c r="K49" s="230"/>
    </row>
    <row r="50" spans="1:11" x14ac:dyDescent="0.25">
      <c r="B50" s="230"/>
      <c r="C50" s="277"/>
      <c r="D50" s="277"/>
      <c r="E50" s="230"/>
      <c r="G50" s="230"/>
      <c r="H50" s="230"/>
      <c r="I50" s="230"/>
      <c r="J50" s="230"/>
      <c r="K50" s="230"/>
    </row>
    <row r="51" spans="1:11" x14ac:dyDescent="0.25">
      <c r="A51" s="230"/>
      <c r="B51" s="230"/>
      <c r="C51" s="230"/>
      <c r="D51" s="230"/>
      <c r="E51" s="230"/>
      <c r="F51" s="230"/>
      <c r="G51" s="230"/>
      <c r="H51" s="230"/>
      <c r="I51" s="230"/>
      <c r="J51" s="230"/>
      <c r="K51" s="230"/>
    </row>
    <row r="52" spans="1:11" x14ac:dyDescent="0.25">
      <c r="B52" s="230"/>
      <c r="C52" s="230"/>
      <c r="D52" s="230"/>
      <c r="E52" s="230"/>
      <c r="G52" s="230"/>
      <c r="H52" s="230"/>
      <c r="I52" s="230"/>
      <c r="J52" s="230"/>
      <c r="K52" s="230"/>
    </row>
    <row r="53" spans="1:11" x14ac:dyDescent="0.25">
      <c r="B53" s="230"/>
      <c r="C53" s="230"/>
      <c r="D53" s="230"/>
      <c r="E53" s="230"/>
      <c r="G53" s="230"/>
      <c r="H53" s="230"/>
      <c r="I53" s="230"/>
      <c r="J53" s="230"/>
      <c r="K53" s="230"/>
    </row>
    <row r="54" spans="1:11" x14ac:dyDescent="0.25">
      <c r="B54" s="230"/>
      <c r="C54" s="230"/>
      <c r="D54" s="230"/>
      <c r="E54" s="230"/>
      <c r="G54" s="230"/>
      <c r="H54" s="230"/>
      <c r="I54" s="230"/>
      <c r="J54" s="230"/>
      <c r="K54" s="230"/>
    </row>
    <row r="55" spans="1:11" x14ac:dyDescent="0.25">
      <c r="B55" s="230"/>
      <c r="C55" s="230"/>
      <c r="D55" s="230"/>
      <c r="E55" s="230"/>
    </row>
    <row r="56" spans="1:11" x14ac:dyDescent="0.25">
      <c r="B56" s="230"/>
      <c r="C56" s="230"/>
      <c r="D56" s="230"/>
      <c r="E56" s="230"/>
    </row>
  </sheetData>
  <mergeCells count="11">
    <mergeCell ref="D4:F4"/>
    <mergeCell ref="D5:F5"/>
    <mergeCell ref="E1:F1"/>
    <mergeCell ref="A7:E7"/>
    <mergeCell ref="A8:E8"/>
    <mergeCell ref="A9:E9"/>
    <mergeCell ref="A10:E10"/>
    <mergeCell ref="A11:E11"/>
    <mergeCell ref="B34:D34"/>
    <mergeCell ref="E12:F12"/>
    <mergeCell ref="E13:F13"/>
  </mergeCells>
  <pageMargins left="0.7" right="0.7" top="0.75" bottom="0.75" header="0.3" footer="0.3"/>
  <pageSetup paperSize="9" scale="8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PBE (NEGOTIATED)</vt:lpstr>
      <vt:lpstr>'PBE (NEGOTIATED)'!Print_Area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RT MINZ</dc:creator>
  <cp:lastModifiedBy>Manoj Mishra</cp:lastModifiedBy>
  <cp:lastPrinted>2024-08-05T07:43:07Z</cp:lastPrinted>
  <dcterms:created xsi:type="dcterms:W3CDTF">2019-01-07T04:21:17Z</dcterms:created>
  <dcterms:modified xsi:type="dcterms:W3CDTF">2026-02-07T12:53:42Z</dcterms:modified>
</cp:coreProperties>
</file>