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hul CTE\AI\PBE\"/>
    </mc:Choice>
  </mc:AlternateContent>
  <xr:revisionPtr revIDLastSave="0" documentId="13_ncr:1_{0FEB5C83-BFA3-4074-B17A-E61D6FDEDDA8}" xr6:coauthVersionLast="47" xr6:coauthVersionMax="47" xr10:uidLastSave="{00000000-0000-0000-0000-000000000000}"/>
  <bookViews>
    <workbookView xWindow="-120" yWindow="-120" windowWidth="21840" windowHeight="13020" tabRatio="724" firstSheet="2" activeTab="2" xr2:uid="{00000000-000D-0000-FFFF-FFFF00000000}"/>
  </bookViews>
  <sheets>
    <sheet name="BOQ Block Cost 9A" sheetId="1" state="hidden" r:id="rId1"/>
    <sheet name="PC Block Cost" sheetId="5" state="hidden" r:id="rId2"/>
    <sheet name="PBER" sheetId="11" r:id="rId3"/>
    <sheet name="Sheet3" sheetId="12" state="hidden" r:id="rId4"/>
  </sheets>
  <definedNames>
    <definedName name="_xlnm.Print_Area" localSheetId="0">'BOQ Block Cost 9A'!$A$1:$G$64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2" l="1"/>
  <c r="C10" i="12"/>
  <c r="C8" i="12"/>
  <c r="C5" i="12"/>
  <c r="C4" i="12"/>
  <c r="D16" i="12"/>
  <c r="E16" i="12" s="1"/>
  <c r="D15" i="12"/>
  <c r="D14" i="12"/>
  <c r="E14" i="12" s="1"/>
  <c r="D12" i="12"/>
  <c r="E12" i="12" s="1"/>
  <c r="D11" i="12"/>
  <c r="E11" i="12" s="1"/>
  <c r="D10" i="12"/>
  <c r="D9" i="12"/>
  <c r="E9" i="12" s="1"/>
  <c r="D7" i="12"/>
  <c r="E7" i="12" s="1"/>
  <c r="D6" i="12"/>
  <c r="E6" i="12" s="1"/>
  <c r="D5" i="12"/>
  <c r="D4" i="12"/>
  <c r="C17" i="12" l="1"/>
  <c r="D8" i="12"/>
  <c r="E8" i="12" s="1"/>
  <c r="E5" i="12"/>
  <c r="E10" i="12"/>
  <c r="E15" i="12"/>
  <c r="D13" i="12"/>
  <c r="E4" i="12"/>
  <c r="D17" i="12" l="1"/>
  <c r="E19" i="12" s="1"/>
  <c r="E13" i="12"/>
  <c r="E17" i="12" l="1"/>
  <c r="E20" i="12"/>
  <c r="G74" i="5" l="1"/>
  <c r="D28" i="5" s="1"/>
  <c r="E28" i="5" s="1"/>
  <c r="F74" i="5"/>
  <c r="E74" i="5"/>
  <c r="H73" i="5"/>
  <c r="G73" i="5"/>
  <c r="F73" i="5"/>
  <c r="C72" i="5"/>
  <c r="I72" i="5" s="1"/>
  <c r="I70" i="5"/>
  <c r="D68" i="5"/>
  <c r="D67" i="5"/>
  <c r="D66" i="5"/>
  <c r="F63" i="5"/>
  <c r="I63" i="5" s="1"/>
  <c r="G62" i="5"/>
  <c r="F62" i="5"/>
  <c r="E62" i="5"/>
  <c r="I62" i="5" s="1"/>
  <c r="G60" i="5"/>
  <c r="I60" i="5" s="1"/>
  <c r="F60" i="5"/>
  <c r="E60" i="5"/>
  <c r="G59" i="5"/>
  <c r="E59" i="5"/>
  <c r="I59" i="5" s="1"/>
  <c r="D56" i="5"/>
  <c r="C35" i="5"/>
  <c r="AJ30" i="5"/>
  <c r="C28" i="5"/>
  <c r="D26" i="5"/>
  <c r="E26" i="5" s="1"/>
  <c r="C25" i="5"/>
  <c r="C24" i="5"/>
  <c r="E24" i="5" s="1"/>
  <c r="C19" i="5"/>
  <c r="C14" i="5"/>
  <c r="C13" i="5"/>
  <c r="I73" i="5" l="1"/>
  <c r="I74" i="5"/>
  <c r="C17" i="5"/>
  <c r="I66" i="5"/>
  <c r="I67" i="5"/>
  <c r="D19" i="5"/>
  <c r="E19" i="5" s="1"/>
  <c r="D34" i="5"/>
  <c r="E34" i="5" s="1"/>
  <c r="F67" i="5"/>
  <c r="D20" i="5"/>
  <c r="E20" i="5" s="1"/>
  <c r="F66" i="5"/>
  <c r="F68" i="5"/>
  <c r="I68" i="5" s="1"/>
  <c r="F82" i="1" l="1"/>
  <c r="F81" i="1"/>
  <c r="F83" i="1" s="1"/>
  <c r="A81" i="1"/>
  <c r="A82" i="1" s="1"/>
  <c r="A35" i="1" s="1"/>
  <c r="F77" i="1"/>
  <c r="F76" i="1"/>
  <c r="F72" i="1"/>
  <c r="F71" i="1"/>
  <c r="F73" i="1" s="1"/>
  <c r="D58" i="5" s="1"/>
  <c r="F64" i="1"/>
  <c r="D63" i="1"/>
  <c r="F63" i="1" s="1"/>
  <c r="D62" i="1"/>
  <c r="F62" i="1" s="1"/>
  <c r="D61" i="1"/>
  <c r="F61" i="1" s="1"/>
  <c r="D60" i="1"/>
  <c r="F60" i="1" s="1"/>
  <c r="F59" i="1"/>
  <c r="F54" i="1"/>
  <c r="D53" i="1"/>
  <c r="F53" i="1" s="1"/>
  <c r="F47" i="1"/>
  <c r="F46" i="1"/>
  <c r="F45" i="1"/>
  <c r="F44" i="1"/>
  <c r="F41" i="1"/>
  <c r="F40" i="1"/>
  <c r="F39" i="1"/>
  <c r="F38" i="1"/>
  <c r="I37" i="1"/>
  <c r="E37" i="1"/>
  <c r="F37" i="1" s="1"/>
  <c r="I36" i="1"/>
  <c r="E36" i="1"/>
  <c r="E35" i="1"/>
  <c r="D35" i="1"/>
  <c r="E34" i="1"/>
  <c r="E33" i="1"/>
  <c r="E32" i="1"/>
  <c r="F31" i="1"/>
  <c r="F29" i="1"/>
  <c r="F28" i="1"/>
  <c r="F27" i="1"/>
  <c r="F26" i="1"/>
  <c r="F25" i="1"/>
  <c r="A25" i="1"/>
  <c r="A26" i="1" s="1"/>
  <c r="A27" i="1" s="1"/>
  <c r="A28" i="1" s="1"/>
  <c r="A29" i="1" s="1"/>
  <c r="E24" i="1"/>
  <c r="F24" i="1" s="1"/>
  <c r="E20" i="1"/>
  <c r="F20" i="1"/>
  <c r="F19" i="1"/>
  <c r="F18" i="1"/>
  <c r="F17" i="1"/>
  <c r="E16" i="1"/>
  <c r="E15" i="1"/>
  <c r="F15" i="1" s="1"/>
  <c r="E14" i="1"/>
  <c r="F14" i="1" s="1"/>
  <c r="E13" i="1"/>
  <c r="F12" i="1"/>
  <c r="E11" i="1"/>
  <c r="E49" i="1" s="1"/>
  <c r="I10" i="1"/>
  <c r="E10" i="1"/>
  <c r="E22" i="1" s="1"/>
  <c r="F22" i="1" s="1"/>
  <c r="E9" i="1"/>
  <c r="E21" i="1" s="1"/>
  <c r="F21" i="1" s="1"/>
  <c r="E8" i="1"/>
  <c r="F78" i="1" l="1"/>
  <c r="D61" i="5" s="1"/>
  <c r="F36" i="1"/>
  <c r="F23" i="1"/>
  <c r="E58" i="5"/>
  <c r="F58" i="5"/>
  <c r="F71" i="5" s="1"/>
  <c r="D65" i="5"/>
  <c r="G58" i="5"/>
  <c r="E50" i="1"/>
  <c r="F50" i="1" s="1"/>
  <c r="F8" i="1"/>
  <c r="F35" i="1"/>
  <c r="F49" i="1"/>
  <c r="E56" i="1"/>
  <c r="F56" i="1" s="1"/>
  <c r="F11" i="1"/>
  <c r="F9" i="1"/>
  <c r="F10" i="1"/>
  <c r="F13" i="1"/>
  <c r="F16" i="1"/>
  <c r="F32" i="1"/>
  <c r="E48" i="1"/>
  <c r="E51" i="1"/>
  <c r="F33" i="1"/>
  <c r="F34" i="1"/>
  <c r="I71" i="5" l="1"/>
  <c r="D25" i="5"/>
  <c r="E25" i="5" s="1"/>
  <c r="E76" i="5"/>
  <c r="E77" i="5"/>
  <c r="F42" i="1"/>
  <c r="I58" i="5"/>
  <c r="F65" i="5"/>
  <c r="D22" i="5" s="1"/>
  <c r="E22" i="5" s="1"/>
  <c r="I65" i="5"/>
  <c r="D17" i="5"/>
  <c r="E17" i="5" s="1"/>
  <c r="E57" i="1"/>
  <c r="F57" i="1" s="1"/>
  <c r="G76" i="5"/>
  <c r="E61" i="5"/>
  <c r="G61" i="5"/>
  <c r="F61" i="5"/>
  <c r="D18" i="5" s="1"/>
  <c r="E18" i="5" s="1"/>
  <c r="D69" i="5"/>
  <c r="I61" i="5"/>
  <c r="F68" i="1"/>
  <c r="E58" i="1"/>
  <c r="F58" i="1" s="1"/>
  <c r="F51" i="1"/>
  <c r="E55" i="1"/>
  <c r="F55" i="1" s="1"/>
  <c r="F48" i="1"/>
  <c r="F86" i="1" l="1"/>
  <c r="D64" i="5"/>
  <c r="F69" i="5"/>
  <c r="I69" i="5" s="1"/>
  <c r="D23" i="5"/>
  <c r="E23" i="5" s="1"/>
  <c r="F64" i="5" l="1"/>
  <c r="I64" i="5" s="1"/>
  <c r="D21" i="5"/>
  <c r="E21" i="5" s="1"/>
  <c r="D57" i="5"/>
  <c r="C57" i="5"/>
  <c r="C16" i="5" l="1"/>
  <c r="C76" i="5"/>
  <c r="D76" i="5"/>
  <c r="F57" i="5"/>
  <c r="F77" i="5" l="1"/>
  <c r="F76" i="5"/>
  <c r="D16" i="5"/>
  <c r="I57" i="5"/>
  <c r="C29" i="5"/>
  <c r="C36" i="5" s="1"/>
  <c r="C38" i="5" s="1"/>
  <c r="D31" i="5"/>
  <c r="D32" i="5" l="1"/>
  <c r="E32" i="5" s="1"/>
  <c r="E31" i="5"/>
  <c r="E16" i="5"/>
  <c r="D29" i="5"/>
  <c r="E29" i="5" s="1"/>
  <c r="D33" i="5"/>
  <c r="D35" i="5" s="1"/>
  <c r="E35" i="5" l="1"/>
  <c r="D36" i="5"/>
  <c r="E33" i="5"/>
  <c r="H77" i="5"/>
  <c r="I77" i="5" s="1"/>
  <c r="D37" i="5" s="1"/>
  <c r="E37" i="5" s="1"/>
  <c r="G37" i="5" s="1"/>
  <c r="D38" i="5" l="1"/>
  <c r="H75" i="5"/>
  <c r="E36" i="5"/>
  <c r="E38" i="5" l="1"/>
  <c r="G36" i="5"/>
  <c r="I75" i="5"/>
  <c r="I76" i="5" s="1"/>
  <c r="I78" i="5" s="1"/>
  <c r="H76" i="5"/>
  <c r="H38" i="5" l="1"/>
  <c r="G38" i="5"/>
</calcChain>
</file>

<file path=xl/sharedStrings.xml><?xml version="1.0" encoding="utf-8"?>
<sst xmlns="http://schemas.openxmlformats.org/spreadsheetml/2006/main" count="366" uniqueCount="241">
  <si>
    <t>S T E E L   A U T H O R I T Y   OF   I N D I A    L I M I T E D</t>
  </si>
  <si>
    <t>DURGAPUR STEEL PLANT</t>
  </si>
  <si>
    <t>BROWNFIELD EXPANSION OF DSP (04/DE/5110)PKG 11 -Enabling  Package</t>
  </si>
  <si>
    <t>Basic cost  Estimation</t>
  </si>
  <si>
    <t>Base date: 1st  Qtr 2025</t>
  </si>
  <si>
    <t>Item</t>
  </si>
  <si>
    <t>Description</t>
  </si>
  <si>
    <t>Unit</t>
  </si>
  <si>
    <t>Qty.</t>
  </si>
  <si>
    <t>Rate (LC), Rs. L</t>
  </si>
  <si>
    <t>Amount (LC), Rs.L</t>
  </si>
  <si>
    <t>Basis</t>
  </si>
  <si>
    <t>I</t>
  </si>
  <si>
    <t xml:space="preserve">Civil Qty. (new work) for Enabling pkg. </t>
  </si>
  <si>
    <t>DSR 2023</t>
  </si>
  <si>
    <t>WPI</t>
  </si>
  <si>
    <t>Excavation</t>
  </si>
  <si>
    <t>m3</t>
  </si>
  <si>
    <t>2.8.1+0.8*2.25+0.2*1.1.2 (COL 8)</t>
  </si>
  <si>
    <t>2023 Jun</t>
  </si>
  <si>
    <t>PCC M-10 (apron included)</t>
  </si>
  <si>
    <t>4.20.1.1+2*4.3.1</t>
  </si>
  <si>
    <t>2025 Jan</t>
  </si>
  <si>
    <t>RCC M-25C</t>
  </si>
  <si>
    <t>5.33.2.1+ 7 * 5.9.6</t>
  </si>
  <si>
    <t>Reinforcement</t>
  </si>
  <si>
    <t>t</t>
  </si>
  <si>
    <t>5.22A.6*1000</t>
  </si>
  <si>
    <t xml:space="preserve">Insert </t>
  </si>
  <si>
    <t xml:space="preserve"> Rate same as strl supply and erection</t>
  </si>
  <si>
    <t>Brick on edge Soiling for Apron</t>
  </si>
  <si>
    <t>m2</t>
  </si>
  <si>
    <t>11.1.2</t>
  </si>
  <si>
    <t>Boulder Soiling for grade floor</t>
  </si>
  <si>
    <t>16.3.2</t>
  </si>
  <si>
    <t>Grout</t>
  </si>
  <si>
    <t>5.33.1.2</t>
  </si>
  <si>
    <t>Precast concrete</t>
  </si>
  <si>
    <t>CI Grating</t>
  </si>
  <si>
    <t>Sqm.</t>
  </si>
  <si>
    <t>Engg. Estimate</t>
  </si>
  <si>
    <t>New road</t>
  </si>
  <si>
    <t>Modified qty.Engg. Estimate</t>
  </si>
  <si>
    <t>Road widening</t>
  </si>
  <si>
    <t>New culvert-Earthwork</t>
  </si>
  <si>
    <t>New item added. 2.8.1+0.8*2.25+0.2*1.1.2 (COL 8)</t>
  </si>
  <si>
    <t>New culvert-PCC</t>
  </si>
  <si>
    <t>New item added. 4.20.1.1+2*4.3.1</t>
  </si>
  <si>
    <t>New culvert-RCC</t>
  </si>
  <si>
    <t>New item added. 5.33.2.1+ 7 * 5.9.6</t>
  </si>
  <si>
    <t>New culvert-GI pipes</t>
  </si>
  <si>
    <t>RM</t>
  </si>
  <si>
    <t>New item added. Item no. 1550 of DSR</t>
  </si>
  <si>
    <t>New culvert-Reinforcement</t>
  </si>
  <si>
    <t>New item added. 5.22A.6*1000</t>
  </si>
  <si>
    <t>New track laying</t>
  </si>
  <si>
    <t>Km</t>
  </si>
  <si>
    <t>In separate package</t>
  </si>
  <si>
    <t>Track strengthening (For those tracks catering to BF-5 and SMS) From BF to SMS area</t>
  </si>
  <si>
    <t>Track strengthening Upto BF-1 in BF area</t>
  </si>
  <si>
    <t xml:space="preserve">Track length for strengthening in TLRS area </t>
  </si>
  <si>
    <t>Track length for strengthening surrounding the HMGS area</t>
  </si>
  <si>
    <t>Enabling  Total</t>
  </si>
  <si>
    <t>II</t>
  </si>
  <si>
    <t xml:space="preserve">Civil Qty. (dismantling work) for Enabling pkg. </t>
  </si>
  <si>
    <t xml:space="preserve">Dismantling of PCC </t>
  </si>
  <si>
    <t>15.2.2</t>
  </si>
  <si>
    <t>Dismantling of RCC M-25C</t>
  </si>
  <si>
    <t>Dismantling of Brick Work</t>
  </si>
  <si>
    <t>15.7.4</t>
  </si>
  <si>
    <t>Brickwall dismantling for CHRD wall</t>
  </si>
  <si>
    <t>Cum.</t>
  </si>
  <si>
    <t>New item added. 15.7.4</t>
  </si>
  <si>
    <t>Carriage of building rubbish</t>
  </si>
  <si>
    <t>1.1.1-col.8+col.9x5</t>
  </si>
  <si>
    <t>Carriage of building serviceable materials</t>
  </si>
  <si>
    <t>1.1.11-col.8+col.9x5</t>
  </si>
  <si>
    <t>Dismantling of Doors, windows, Ventilators</t>
  </si>
  <si>
    <t>Withdrawn</t>
  </si>
  <si>
    <t>Dismantling of False Ceiling</t>
  </si>
  <si>
    <t>Dismantling of False Floor</t>
  </si>
  <si>
    <t>Track dismantling</t>
  </si>
  <si>
    <t>m</t>
  </si>
  <si>
    <t>Dismantling Work Total</t>
  </si>
  <si>
    <t>III</t>
  </si>
  <si>
    <t>Enabling SIS, UG mapping, boundary wall construction and cost of construction power arrangement</t>
  </si>
  <si>
    <t>Area survey</t>
  </si>
  <si>
    <t>Soil investigation</t>
  </si>
  <si>
    <t>No.</t>
  </si>
  <si>
    <t>Underground mapping</t>
  </si>
  <si>
    <t>Boundary wall for pellet plant</t>
  </si>
  <si>
    <t>Descoped</t>
  </si>
  <si>
    <t>Pillar markings for pellet plant-Excavation</t>
  </si>
  <si>
    <t>Pillar markings for pellet plant-Reinforcement</t>
  </si>
  <si>
    <t>Pillar markings for pellet plant-RCC M25C</t>
  </si>
  <si>
    <t>Pillar markings for pellet plant-PCC M10</t>
  </si>
  <si>
    <t>Area development for pellet plant-Total cutting/ filling</t>
  </si>
  <si>
    <t>Deleted</t>
  </si>
  <si>
    <t>Revised cost. Engg. estimate</t>
  </si>
  <si>
    <t>Boundary wall for Oxygen plant</t>
  </si>
  <si>
    <t>Pillar markings for BOO Oxygen plant-Excavation</t>
  </si>
  <si>
    <t>Pillar markings for BOO Oxygen plant-Reinforcement</t>
  </si>
  <si>
    <t>Pillar markings for BOO Oxygen plant-RCC</t>
  </si>
  <si>
    <t>Pillar markings for BOO Oxygen plant-PCC</t>
  </si>
  <si>
    <t>Re-building of CHRD boundary wall</t>
  </si>
  <si>
    <t>New item added. Engg. estimate</t>
  </si>
  <si>
    <t>Area development for oxygen plant-Total cutting/ filling</t>
  </si>
  <si>
    <t>Engg. estimate</t>
  </si>
  <si>
    <t>Area development for skull breaker yard-Total cutting/ filling</t>
  </si>
  <si>
    <t>Construction power arrangement (As received vide mail from TFM (Electrical)</t>
  </si>
  <si>
    <t>LS</t>
  </si>
  <si>
    <t>8 Cr. Lumpsum basis</t>
  </si>
  <si>
    <t>Supply &amp; laying of new cables for relocation of existing cables (As received vide mail from TFM (Electrical)</t>
  </si>
  <si>
    <t>2 Cr. Lumpsum basis</t>
  </si>
  <si>
    <t>HT-5 to CDI cable route diversion estimate  (As received vide mail from TFM (Electrical)</t>
  </si>
  <si>
    <t>New item added</t>
  </si>
  <si>
    <t>Total Civil Others</t>
  </si>
  <si>
    <t>Relocation of BF Slurry pond</t>
  </si>
  <si>
    <t>BF slurry pond relocation- Laying of 3 nos. DN 100 slurry over new trestles</t>
  </si>
  <si>
    <t>Replacement of 3x2 (6 nos.) Slurry trsasfer pumps of 60 m3/h and 95mHead</t>
  </si>
  <si>
    <t>Nos.</t>
  </si>
  <si>
    <t>Total Equipment</t>
  </si>
  <si>
    <t>STRUCTURAL</t>
  </si>
  <si>
    <t>Bldg. Structures</t>
  </si>
  <si>
    <t>Cable gallery</t>
  </si>
  <si>
    <t>New item added. Engg. estimate. Rate to be suitably consideredby CTE.</t>
  </si>
  <si>
    <t>Building Structure</t>
  </si>
  <si>
    <t>DISMANTLING</t>
  </si>
  <si>
    <t>Dismantling of Struc.</t>
  </si>
  <si>
    <t xml:space="preserve">Deleted </t>
  </si>
  <si>
    <t>Dismantling of Sheeting</t>
  </si>
  <si>
    <t>Dismantling</t>
  </si>
  <si>
    <t>CONFIDENTIAL</t>
  </si>
  <si>
    <t>Ref. No.: CET-17(4)/5110/79</t>
  </si>
  <si>
    <t>Date</t>
  </si>
  <si>
    <t>STEEL AUTHORITY OF INDIA LIMITED</t>
  </si>
  <si>
    <t>Durgapur Steel Plant</t>
  </si>
  <si>
    <t>Brownfield Expansion of Durgapur Steel Plant</t>
  </si>
  <si>
    <t>Augmentation of facilities to supply rails for Iran export order</t>
  </si>
  <si>
    <t>PACKAGE COST ESTIMATE</t>
  </si>
  <si>
    <t>Rs. Crore</t>
  </si>
  <si>
    <t>Sl.No.</t>
  </si>
  <si>
    <t>Description of Item</t>
  </si>
  <si>
    <t>FC</t>
  </si>
  <si>
    <t>LC</t>
  </si>
  <si>
    <t>Total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</si>
  <si>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</si>
  <si>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</si>
  <si>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</si>
  <si>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</si>
  <si>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</si>
  <si>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</si>
  <si>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</si>
  <si>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</si>
  <si>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</si>
  <si>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</si>
  <si>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</si>
  <si>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</si>
  <si>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</si>
  <si>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</si>
  <si>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Sub-total (1 to 13)</t>
  </si>
  <si>
    <t>Purchaser's Scope:</t>
  </si>
  <si>
    <t>i</t>
  </si>
  <si>
    <t>BCD @7.5%  on CIF</t>
  </si>
  <si>
    <t>ii</t>
  </si>
  <si>
    <t xml:space="preserve">Social welfare surcharge @ 10% on BCD </t>
  </si>
  <si>
    <t>iii</t>
  </si>
  <si>
    <t xml:space="preserve">GST @ 18 % on imported supply </t>
  </si>
  <si>
    <t>iv</t>
  </si>
  <si>
    <t>GST @ 18 % on imported Services</t>
  </si>
  <si>
    <t>Sub-total (15)</t>
  </si>
  <si>
    <t>Total Package Cost  (14)</t>
  </si>
  <si>
    <t>Input tax credit (ITC) for GST</t>
  </si>
  <si>
    <t>Package cost net of ITC for GST (15-16)</t>
  </si>
  <si>
    <t>(M. K. Mishra)</t>
  </si>
  <si>
    <t>GM (Projects-CTE)</t>
  </si>
  <si>
    <t>SAIL/CET</t>
  </si>
  <si>
    <t>1 EURO=Rs.</t>
  </si>
  <si>
    <t>1 USD=Rs.</t>
  </si>
  <si>
    <t>Erection for imported supply</t>
  </si>
  <si>
    <t>Erection for plant &amp; equipt</t>
  </si>
  <si>
    <t xml:space="preserve">Erection for structure </t>
  </si>
  <si>
    <t>Rs. Cr.</t>
  </si>
  <si>
    <t xml:space="preserve">Erection for refractory </t>
  </si>
  <si>
    <t>CD</t>
  </si>
  <si>
    <t>BoCW Cess</t>
  </si>
  <si>
    <t>Sl.No</t>
  </si>
  <si>
    <t>Basic cost</t>
  </si>
  <si>
    <t xml:space="preserve">                  Indigenous supplies &amp; services</t>
  </si>
  <si>
    <t>Imp. Items</t>
  </si>
  <si>
    <t>Indg. Items</t>
  </si>
  <si>
    <t>GST Ind. supply</t>
  </si>
  <si>
    <t>GST Ind. services</t>
  </si>
  <si>
    <t xml:space="preserve">Inland Frt &amp; Ins </t>
  </si>
  <si>
    <t>Purchaser's scope</t>
  </si>
  <si>
    <t>Design &amp; Engineering</t>
  </si>
  <si>
    <t xml:space="preserve">Supply of Plant &amp; eqpt  </t>
  </si>
  <si>
    <t>Supply of  SW</t>
  </si>
  <si>
    <t xml:space="preserve">Supply of  Tech Strs </t>
  </si>
  <si>
    <t>Building structures</t>
  </si>
  <si>
    <t>Refractories</t>
  </si>
  <si>
    <t>Civil work incl. all related supplies -Equipment foundation</t>
  </si>
  <si>
    <t>Civil work incl. all related supplies - Others</t>
  </si>
  <si>
    <t xml:space="preserve">Erection of Plant &amp; eqpt </t>
  </si>
  <si>
    <t xml:space="preserve">Erection of Tech Strs, </t>
  </si>
  <si>
    <t xml:space="preserve">Erection of  Refractories </t>
  </si>
  <si>
    <t xml:space="preserve">Erection of  build. strs </t>
  </si>
  <si>
    <t>Foreign Supervision</t>
  </si>
  <si>
    <t>Training</t>
  </si>
  <si>
    <t>a) Ocean Freight</t>
  </si>
  <si>
    <t>b) Custom, port clearance &amp; inland trasport</t>
  </si>
  <si>
    <t>Supply of 2 years O&amp;M spares</t>
  </si>
  <si>
    <t>ITC for GST</t>
  </si>
  <si>
    <t>Enabling Package (PACKAGE 9 A)</t>
  </si>
  <si>
    <t>TS NO.: CET/04/RN/5110/TS/CE/01/R=2</t>
  </si>
  <si>
    <t>ITC</t>
  </si>
  <si>
    <t>Enabling Works (PACKAGE 9A)</t>
  </si>
  <si>
    <t>Annexure-I</t>
  </si>
  <si>
    <t>Price Bid Evaluation</t>
  </si>
  <si>
    <t>Estimate</t>
  </si>
  <si>
    <t>Package cost net of ITC for GST (14-15)</t>
  </si>
  <si>
    <t>Variance w.r.t estimate</t>
  </si>
  <si>
    <t>Ranking</t>
  </si>
  <si>
    <t>L-1</t>
  </si>
  <si>
    <t>L-2</t>
  </si>
  <si>
    <t>This is a computer generated document. It does not require signature.</t>
  </si>
  <si>
    <t>SL. NO.</t>
  </si>
  <si>
    <t>BASIC</t>
  </si>
  <si>
    <t xml:space="preserve"> GST </t>
  </si>
  <si>
    <t>TOTAL</t>
  </si>
  <si>
    <t>Foreign Supervision charges in India during erection, startup, commissioning and PG test for _____mandays</t>
  </si>
  <si>
    <t>M/s H N CONSTRUCTION PRIVATE LIMITED</t>
  </si>
  <si>
    <t>M/s BHARAT TRADING COMPANY</t>
  </si>
  <si>
    <t>M/s COAL MINES ASSOCIATED TRADERS PRIVATE LIMITED</t>
  </si>
  <si>
    <t>M/s De_s Technico Limited</t>
  </si>
  <si>
    <t>NET OF ITC</t>
  </si>
  <si>
    <t>Date: 22.12.2025</t>
  </si>
  <si>
    <t>L-3</t>
  </si>
  <si>
    <t>L-4</t>
  </si>
  <si>
    <t>Ref. No.: CET-17(4)/5110/126</t>
  </si>
  <si>
    <t>Comparative Statement of Quoted Price w.r.t.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</si>
</sst>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 * #,##0.00_ ;_ * \-#,##0.00_ ;_ * &quot;-&quot;??_ ;_ @_ "/>
    <numFmt numFmtId="164" formatCode="_(* #,##0.00_);_(* \(#,##0.00\);_(* &quot;-&quot;??_);_(@_)"/>
    <numFmt numFmtId="165" formatCode="0.00_)"/>
    <numFmt numFmtId="166" formatCode="0_)"/>
    <numFmt numFmtId="167" formatCode="_ * #,##0_ ;_ * \-#,##0_ ;_ * &quot;-&quot;??_ ;_ @_ "/>
    <numFmt numFmtId="168" formatCode="[$₹-4009]\ #,##0.00"/>
    <numFmt numFmtId="169" formatCode="0.000_)"/>
    <numFmt numFmtId="170" formatCode="[$-F800]dddd\,\ mmmm\ dd\,\ yyyy"/>
    <numFmt numFmtId="171" formatCode="0.0_)"/>
    <numFmt numFmtId="172" formatCode="0.000"/>
    <numFmt numFmtId="173" formatCode="_-* #,##0_-;\-* #,##0_-;_-* &quot;-&quot;??_-;_-@_-"/>
    <numFmt numFmtId="174" formatCode="0.000000_)"/>
    <numFmt numFmtId="175" formatCode="0.0"/>
    <numFmt numFmtId="176" formatCode="0.0000000_)"/>
    <numFmt numFmtId="177" formatCode="0.00000_)"/>
    <numFmt numFmtId="178" formatCode="0.0000_)"/>
    <numFmt numFmtId="179" formatCode="0.0%"/>
    <numFmt numFmtId="183" formatCode="0.0000000"/>
    <numFmt numFmtId="184" formatCode="0.000000000"/>
    <numFmt numFmtId="185" formatCode="[$INR]\ #,##0.00_);[Red]\([$INR]\ #,##0.00\)"/>
  </numFmts>
  <fonts count="4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Segoe UI"/>
      <family val="2"/>
    </font>
    <font>
      <sz val="12"/>
      <name val="Segoe UI"/>
      <family val="2"/>
    </font>
    <font>
      <sz val="10"/>
      <name val="Arial"/>
      <family val="2"/>
    </font>
    <font>
      <b/>
      <u/>
      <sz val="12"/>
      <name val="Segoe UI"/>
      <family val="2"/>
    </font>
    <font>
      <strike/>
      <sz val="12"/>
      <name val="Cambria"/>
      <family val="1"/>
    </font>
    <font>
      <strike/>
      <sz val="11"/>
      <name val="Cambria"/>
      <family val="1"/>
    </font>
    <font>
      <sz val="11"/>
      <color rgb="FFFF000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56"/>
      <name val="Arial"/>
      <family val="2"/>
    </font>
    <font>
      <sz val="12"/>
      <name val="Times New Roman"/>
      <family val="1"/>
    </font>
    <font>
      <sz val="10"/>
      <color indexed="1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indexed="12"/>
      <name val="Arial"/>
      <family val="2"/>
    </font>
    <font>
      <sz val="12"/>
      <color rgb="FFFF0000"/>
      <name val="Arial"/>
      <family val="2"/>
    </font>
    <font>
      <b/>
      <sz val="10"/>
      <name val="Times New Roman"/>
      <family val="1"/>
    </font>
    <font>
      <sz val="10"/>
      <color indexed="56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3">
    <xf numFmtId="165" fontId="0" fillId="0" borderId="0"/>
    <xf numFmtId="164" fontId="8" fillId="0" borderId="0" applyFont="0" applyFill="0" applyBorder="0" applyAlignment="0" applyProtection="0"/>
    <xf numFmtId="0" fontId="6" fillId="0" borderId="0"/>
    <xf numFmtId="0" fontId="6" fillId="0" borderId="0"/>
    <xf numFmtId="165" fontId="8" fillId="0" borderId="0"/>
    <xf numFmtId="0" fontId="6" fillId="0" borderId="0">
      <alignment vertical="center"/>
    </xf>
    <xf numFmtId="165" fontId="8" fillId="0" borderId="0"/>
    <xf numFmtId="164" fontId="8" fillId="0" borderId="0" applyFont="0" applyFill="0" applyBorder="0" applyAlignment="0" applyProtection="0"/>
    <xf numFmtId="0" fontId="6" fillId="0" borderId="0"/>
    <xf numFmtId="164" fontId="12" fillId="0" borderId="0" applyFont="0" applyFill="0" applyBorder="0" applyAlignment="0" applyProtection="0"/>
    <xf numFmtId="173" fontId="8" fillId="0" borderId="0"/>
    <xf numFmtId="0" fontId="5" fillId="0" borderId="0"/>
    <xf numFmtId="9" fontId="5" fillId="0" borderId="0" applyFont="0" applyFill="0" applyBorder="0" applyAlignment="0" applyProtection="0"/>
    <xf numFmtId="164" fontId="8" fillId="0" borderId="0"/>
    <xf numFmtId="0" fontId="12" fillId="0" borderId="0"/>
    <xf numFmtId="0" fontId="4" fillId="0" borderId="0"/>
    <xf numFmtId="9" fontId="12" fillId="0" borderId="0" applyFont="0" applyFill="0" applyBorder="0" applyAlignment="0" applyProtection="0"/>
    <xf numFmtId="0" fontId="4" fillId="0" borderId="0"/>
    <xf numFmtId="0" fontId="4" fillId="0" borderId="0">
      <alignment vertical="center"/>
    </xf>
    <xf numFmtId="0" fontId="4" fillId="0" borderId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9" fontId="37" fillId="0" borderId="0" applyFont="0" applyFill="0" applyBorder="0" applyAlignment="0" applyProtection="0"/>
    <xf numFmtId="0" fontId="2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177" fontId="8" fillId="0" borderId="0"/>
    <xf numFmtId="0" fontId="12" fillId="0" borderId="0"/>
    <xf numFmtId="165" fontId="8" fillId="0" borderId="0"/>
  </cellStyleXfs>
  <cellXfs count="457">
    <xf numFmtId="165" fontId="0" fillId="0" borderId="0" xfId="0"/>
    <xf numFmtId="166" fontId="7" fillId="0" borderId="0" xfId="0" applyNumberFormat="1" applyFont="1" applyAlignment="1">
      <alignment horizontal="left" vertical="top"/>
    </xf>
    <xf numFmtId="165" fontId="7" fillId="0" borderId="0" xfId="0" applyFont="1" applyAlignment="1">
      <alignment vertical="top"/>
    </xf>
    <xf numFmtId="165" fontId="7" fillId="0" borderId="0" xfId="0" applyFont="1" applyAlignment="1">
      <alignment horizontal="center" vertical="center"/>
    </xf>
    <xf numFmtId="167" fontId="9" fillId="0" borderId="0" xfId="1" applyNumberFormat="1" applyFont="1" applyFill="1" applyAlignment="1">
      <alignment horizontal="center" vertical="top"/>
    </xf>
    <xf numFmtId="164" fontId="9" fillId="0" borderId="0" xfId="1" applyFont="1" applyFill="1" applyAlignment="1">
      <alignment horizontal="center" vertical="top"/>
    </xf>
    <xf numFmtId="164" fontId="9" fillId="0" borderId="0" xfId="1" applyFont="1" applyFill="1" applyAlignment="1">
      <alignment horizontal="right" vertical="top"/>
    </xf>
    <xf numFmtId="165" fontId="7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vertical="top"/>
    </xf>
    <xf numFmtId="165" fontId="9" fillId="0" borderId="0" xfId="0" applyFont="1" applyAlignment="1">
      <alignment vertical="top"/>
    </xf>
    <xf numFmtId="164" fontId="7" fillId="0" borderId="0" xfId="1" applyFont="1" applyFill="1" applyAlignment="1">
      <alignment horizontal="center" vertical="top"/>
    </xf>
    <xf numFmtId="168" fontId="7" fillId="0" borderId="0" xfId="2" applyNumberFormat="1" applyFont="1" applyAlignment="1">
      <alignment horizontal="right" vertical="top"/>
    </xf>
    <xf numFmtId="165" fontId="9" fillId="0" borderId="0" xfId="0" applyFont="1" applyAlignment="1">
      <alignment horizontal="left" vertical="top" wrapText="1"/>
    </xf>
    <xf numFmtId="2" fontId="7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center" vertical="top"/>
    </xf>
    <xf numFmtId="169" fontId="9" fillId="0" borderId="0" xfId="0" applyNumberFormat="1" applyFont="1" applyAlignment="1">
      <alignment horizontal="left" vertical="top" wrapText="1"/>
    </xf>
    <xf numFmtId="165" fontId="9" fillId="0" borderId="0" xfId="0" applyFont="1"/>
    <xf numFmtId="166" fontId="9" fillId="0" borderId="0" xfId="0" applyNumberFormat="1" applyFont="1" applyAlignment="1">
      <alignment horizontal="left" vertical="top"/>
    </xf>
    <xf numFmtId="165" fontId="7" fillId="0" borderId="0" xfId="0" applyFont="1" applyAlignment="1">
      <alignment horizontal="left" vertical="top"/>
    </xf>
    <xf numFmtId="165" fontId="7" fillId="0" borderId="1" xfId="0" applyFont="1" applyBorder="1" applyAlignment="1">
      <alignment horizontal="center" vertical="center"/>
    </xf>
    <xf numFmtId="167" fontId="7" fillId="0" borderId="1" xfId="1" applyNumberFormat="1" applyFont="1" applyFill="1" applyBorder="1" applyAlignment="1">
      <alignment horizontal="center" vertical="top"/>
    </xf>
    <xf numFmtId="164" fontId="7" fillId="0" borderId="1" xfId="1" applyFont="1" applyFill="1" applyBorder="1" applyAlignment="1">
      <alignment horizontal="center" vertical="top"/>
    </xf>
    <xf numFmtId="165" fontId="9" fillId="0" borderId="1" xfId="0" applyFont="1" applyBorder="1" applyAlignment="1">
      <alignment horizontal="left" vertical="top" wrapText="1"/>
    </xf>
    <xf numFmtId="166" fontId="7" fillId="0" borderId="2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167" fontId="7" fillId="0" borderId="2" xfId="1" applyNumberFormat="1" applyFont="1" applyFill="1" applyBorder="1" applyAlignment="1">
      <alignment horizontal="center" vertical="top" wrapText="1"/>
    </xf>
    <xf numFmtId="164" fontId="7" fillId="0" borderId="2" xfId="1" applyFont="1" applyFill="1" applyBorder="1" applyAlignment="1">
      <alignment horizontal="center" vertical="top" wrapText="1"/>
    </xf>
    <xf numFmtId="43" fontId="7" fillId="0" borderId="2" xfId="0" applyNumberFormat="1" applyFont="1" applyBorder="1" applyAlignment="1">
      <alignment horizontal="right" vertical="top" wrapText="1"/>
    </xf>
    <xf numFmtId="165" fontId="9" fillId="0" borderId="2" xfId="0" applyFont="1" applyBorder="1" applyAlignment="1">
      <alignment horizontal="left" vertical="top" wrapText="1"/>
    </xf>
    <xf numFmtId="165" fontId="7" fillId="0" borderId="2" xfId="0" applyFont="1" applyBorder="1" applyAlignment="1">
      <alignment horizontal="center" vertical="top"/>
    </xf>
    <xf numFmtId="165" fontId="10" fillId="0" borderId="2" xfId="0" applyFont="1" applyBorder="1"/>
    <xf numFmtId="0" fontId="9" fillId="0" borderId="2" xfId="3" applyFont="1" applyBorder="1" applyAlignment="1">
      <alignment horizontal="center" vertical="top"/>
    </xf>
    <xf numFmtId="43" fontId="9" fillId="0" borderId="2" xfId="0" applyNumberFormat="1" applyFont="1" applyBorder="1" applyAlignment="1">
      <alignment horizontal="center" vertical="top"/>
    </xf>
    <xf numFmtId="43" fontId="9" fillId="0" borderId="2" xfId="0" applyNumberFormat="1" applyFont="1" applyBorder="1" applyAlignment="1">
      <alignment horizontal="right" vertical="top"/>
    </xf>
    <xf numFmtId="165" fontId="7" fillId="0" borderId="2" xfId="0" applyFont="1" applyBorder="1" applyAlignment="1">
      <alignment horizontal="left" vertical="top"/>
    </xf>
    <xf numFmtId="165" fontId="7" fillId="0" borderId="2" xfId="0" applyFont="1" applyBorder="1" applyAlignment="1">
      <alignment vertical="top"/>
    </xf>
    <xf numFmtId="1" fontId="9" fillId="0" borderId="2" xfId="4" applyNumberFormat="1" applyFont="1" applyBorder="1" applyAlignment="1">
      <alignment horizontal="center" vertical="top"/>
    </xf>
    <xf numFmtId="165" fontId="11" fillId="0" borderId="2" xfId="0" applyFont="1" applyBorder="1" applyAlignment="1">
      <alignment vertical="center"/>
    </xf>
    <xf numFmtId="165" fontId="11" fillId="0" borderId="2" xfId="0" applyFont="1" applyBorder="1" applyAlignment="1">
      <alignment horizontal="center" vertical="center"/>
    </xf>
    <xf numFmtId="165" fontId="9" fillId="0" borderId="2" xfId="4" applyFont="1" applyBorder="1" applyAlignment="1">
      <alignment vertical="top"/>
    </xf>
    <xf numFmtId="43" fontId="9" fillId="0" borderId="2" xfId="4" applyNumberFormat="1" applyFont="1" applyBorder="1" applyAlignment="1">
      <alignment horizontal="right" vertical="top" wrapText="1"/>
    </xf>
    <xf numFmtId="165" fontId="8" fillId="0" borderId="2" xfId="0" applyFont="1" applyBorder="1" applyAlignment="1">
      <alignment vertical="center" wrapText="1"/>
    </xf>
    <xf numFmtId="170" fontId="7" fillId="0" borderId="2" xfId="0" applyNumberFormat="1" applyFont="1" applyBorder="1" applyAlignment="1">
      <alignment vertical="top"/>
    </xf>
    <xf numFmtId="165" fontId="9" fillId="0" borderId="2" xfId="0" applyFont="1" applyBorder="1" applyAlignment="1">
      <alignment horizontal="center" vertical="top"/>
    </xf>
    <xf numFmtId="165" fontId="8" fillId="0" borderId="2" xfId="0" applyFont="1" applyBorder="1" applyAlignment="1">
      <alignment vertical="center"/>
    </xf>
    <xf numFmtId="1" fontId="11" fillId="0" borderId="2" xfId="0" applyNumberFormat="1" applyFont="1" applyBorder="1" applyAlignment="1">
      <alignment horizontal="center" vertical="center"/>
    </xf>
    <xf numFmtId="165" fontId="9" fillId="0" borderId="2" xfId="0" applyFont="1" applyBorder="1" applyAlignment="1">
      <alignment vertical="top"/>
    </xf>
    <xf numFmtId="165" fontId="9" fillId="0" borderId="0" xfId="0" applyFont="1" applyAlignment="1">
      <alignment horizontal="center" vertical="top"/>
    </xf>
    <xf numFmtId="165" fontId="11" fillId="0" borderId="2" xfId="0" applyFont="1" applyBorder="1" applyAlignment="1">
      <alignment horizontal="justify" vertical="center"/>
    </xf>
    <xf numFmtId="165" fontId="12" fillId="0" borderId="2" xfId="0" applyFont="1" applyBorder="1" applyAlignment="1">
      <alignment vertical="center" wrapText="1"/>
    </xf>
    <xf numFmtId="43" fontId="7" fillId="0" borderId="2" xfId="4" applyNumberFormat="1" applyFont="1" applyBorder="1" applyAlignment="1">
      <alignment horizontal="right" vertical="top" wrapText="1"/>
    </xf>
    <xf numFmtId="2" fontId="9" fillId="0" borderId="2" xfId="5" applyNumberFormat="1" applyFont="1" applyBorder="1" applyAlignment="1" applyProtection="1">
      <alignment horizontal="left" vertical="top"/>
      <protection locked="0"/>
    </xf>
    <xf numFmtId="165" fontId="11" fillId="2" borderId="2" xfId="0" applyFont="1" applyFill="1" applyBorder="1" applyAlignment="1">
      <alignment vertical="center"/>
    </xf>
    <xf numFmtId="165" fontId="11" fillId="2" borderId="2" xfId="0" applyFont="1" applyFill="1" applyBorder="1" applyAlignment="1">
      <alignment horizontal="center" vertical="center"/>
    </xf>
    <xf numFmtId="165" fontId="9" fillId="2" borderId="2" xfId="4" applyFont="1" applyFill="1" applyBorder="1" applyAlignment="1">
      <alignment vertical="top"/>
    </xf>
    <xf numFmtId="43" fontId="7" fillId="2" borderId="2" xfId="4" applyNumberFormat="1" applyFont="1" applyFill="1" applyBorder="1" applyAlignment="1">
      <alignment horizontal="right" vertical="top" wrapText="1"/>
    </xf>
    <xf numFmtId="2" fontId="9" fillId="2" borderId="2" xfId="5" applyNumberFormat="1" applyFont="1" applyFill="1" applyBorder="1" applyAlignment="1" applyProtection="1">
      <alignment horizontal="left" vertical="top"/>
      <protection locked="0"/>
    </xf>
    <xf numFmtId="43" fontId="7" fillId="0" borderId="2" xfId="4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top"/>
    </xf>
    <xf numFmtId="165" fontId="7" fillId="0" borderId="2" xfId="0" applyFont="1" applyBorder="1" applyAlignment="1">
      <alignment horizontal="left" vertical="center" wrapText="1"/>
    </xf>
    <xf numFmtId="1" fontId="7" fillId="0" borderId="2" xfId="1" applyNumberFormat="1" applyFont="1" applyFill="1" applyBorder="1" applyAlignment="1">
      <alignment horizontal="center" vertical="top"/>
    </xf>
    <xf numFmtId="164" fontId="7" fillId="0" borderId="2" xfId="1" applyFont="1" applyFill="1" applyBorder="1" applyAlignment="1">
      <alignment horizontal="center" vertical="top"/>
    </xf>
    <xf numFmtId="43" fontId="7" fillId="0" borderId="2" xfId="0" applyNumberFormat="1" applyFont="1" applyBorder="1" applyAlignment="1">
      <alignment horizontal="right" vertical="top"/>
    </xf>
    <xf numFmtId="165" fontId="13" fillId="0" borderId="2" xfId="0" applyFont="1" applyBorder="1"/>
    <xf numFmtId="0" fontId="9" fillId="0" borderId="2" xfId="0" applyNumberFormat="1" applyFont="1" applyBorder="1" applyAlignment="1">
      <alignment horizontal="center" vertical="top" wrapText="1"/>
    </xf>
    <xf numFmtId="1" fontId="9" fillId="0" borderId="2" xfId="1" applyNumberFormat="1" applyFont="1" applyFill="1" applyBorder="1" applyAlignment="1">
      <alignment horizontal="center" vertical="top" wrapText="1"/>
    </xf>
    <xf numFmtId="164" fontId="9" fillId="0" borderId="2" xfId="1" applyFont="1" applyFill="1" applyBorder="1" applyAlignment="1">
      <alignment horizontal="center" vertical="top" wrapText="1"/>
    </xf>
    <xf numFmtId="43" fontId="9" fillId="0" borderId="2" xfId="0" applyNumberFormat="1" applyFont="1" applyBorder="1" applyAlignment="1">
      <alignment horizontal="center" vertical="top" wrapText="1"/>
    </xf>
    <xf numFmtId="165" fontId="9" fillId="0" borderId="2" xfId="0" applyFont="1" applyBorder="1" applyAlignment="1">
      <alignment horizontal="center" vertical="center"/>
    </xf>
    <xf numFmtId="171" fontId="11" fillId="0" borderId="2" xfId="0" applyNumberFormat="1" applyFont="1" applyBorder="1" applyAlignment="1">
      <alignment horizontal="justify" vertical="center"/>
    </xf>
    <xf numFmtId="165" fontId="9" fillId="0" borderId="2" xfId="0" applyFont="1" applyBorder="1" applyAlignment="1">
      <alignment horizontal="center"/>
    </xf>
    <xf numFmtId="165" fontId="9" fillId="2" borderId="2" xfId="0" applyFont="1" applyFill="1" applyBorder="1" applyAlignment="1">
      <alignment horizontal="left" vertical="center"/>
    </xf>
    <xf numFmtId="165" fontId="9" fillId="2" borderId="2" xfId="0" applyFont="1" applyFill="1" applyBorder="1" applyAlignment="1">
      <alignment horizontal="center"/>
    </xf>
    <xf numFmtId="165" fontId="14" fillId="0" borderId="2" xfId="0" applyFont="1" applyBorder="1" applyAlignment="1">
      <alignment vertical="center"/>
    </xf>
    <xf numFmtId="165" fontId="14" fillId="0" borderId="2" xfId="0" applyFont="1" applyBorder="1" applyAlignment="1">
      <alignment horizontal="center" vertical="center"/>
    </xf>
    <xf numFmtId="43" fontId="15" fillId="0" borderId="2" xfId="5" applyNumberFormat="1" applyFont="1" applyBorder="1" applyAlignment="1">
      <alignment horizontal="center" vertical="top" wrapText="1"/>
    </xf>
    <xf numFmtId="43" fontId="15" fillId="0" borderId="2" xfId="0" applyNumberFormat="1" applyFont="1" applyBorder="1" applyAlignment="1">
      <alignment horizontal="center" vertical="top" wrapText="1"/>
    </xf>
    <xf numFmtId="165" fontId="16" fillId="0" borderId="2" xfId="0" applyFont="1" applyBorder="1" applyAlignment="1">
      <alignment horizontal="left" vertical="top" wrapText="1"/>
    </xf>
    <xf numFmtId="43" fontId="9" fillId="0" borderId="2" xfId="5" applyNumberFormat="1" applyFont="1" applyBorder="1" applyAlignment="1">
      <alignment horizontal="center" vertical="top" wrapText="1"/>
    </xf>
    <xf numFmtId="165" fontId="7" fillId="0" borderId="2" xfId="0" applyFont="1" applyBorder="1" applyAlignment="1">
      <alignment horizontal="left" vertical="top" wrapText="1"/>
    </xf>
    <xf numFmtId="167" fontId="7" fillId="0" borderId="2" xfId="1" applyNumberFormat="1" applyFont="1" applyFill="1" applyBorder="1" applyAlignment="1">
      <alignment horizontal="center" vertical="top"/>
    </xf>
    <xf numFmtId="165" fontId="7" fillId="0" borderId="2" xfId="0" applyFont="1" applyBorder="1" applyAlignment="1">
      <alignment horizontal="center" vertical="top" wrapText="1"/>
    </xf>
    <xf numFmtId="165" fontId="10" fillId="0" borderId="2" xfId="0" applyFont="1" applyBorder="1" applyAlignment="1">
      <alignment horizontal="left" vertical="center" wrapText="1"/>
    </xf>
    <xf numFmtId="167" fontId="9" fillId="0" borderId="2" xfId="1" applyNumberFormat="1" applyFont="1" applyFill="1" applyBorder="1" applyAlignment="1">
      <alignment horizontal="center" vertical="top"/>
    </xf>
    <xf numFmtId="164" fontId="9" fillId="0" borderId="2" xfId="1" applyFont="1" applyFill="1" applyBorder="1" applyAlignment="1">
      <alignment horizontal="center" vertical="top"/>
    </xf>
    <xf numFmtId="165" fontId="11" fillId="0" borderId="3" xfId="0" applyFont="1" applyBorder="1" applyAlignment="1">
      <alignment vertical="center" wrapText="1"/>
    </xf>
    <xf numFmtId="165" fontId="11" fillId="0" borderId="3" xfId="0" applyFont="1" applyBorder="1" applyAlignment="1">
      <alignment horizontal="center" vertical="center"/>
    </xf>
    <xf numFmtId="43" fontId="9" fillId="0" borderId="2" xfId="6" applyNumberFormat="1" applyFont="1" applyBorder="1" applyAlignment="1">
      <alignment vertical="center"/>
    </xf>
    <xf numFmtId="165" fontId="11" fillId="2" borderId="3" xfId="0" applyFont="1" applyFill="1" applyBorder="1" applyAlignment="1">
      <alignment horizontal="justify" vertical="center" wrapText="1"/>
    </xf>
    <xf numFmtId="165" fontId="11" fillId="2" borderId="3" xfId="0" applyFont="1" applyFill="1" applyBorder="1" applyAlignment="1">
      <alignment horizontal="center" vertical="center"/>
    </xf>
    <xf numFmtId="165" fontId="9" fillId="2" borderId="2" xfId="0" applyFont="1" applyFill="1" applyBorder="1" applyAlignment="1">
      <alignment vertical="top"/>
    </xf>
    <xf numFmtId="43" fontId="9" fillId="2" borderId="2" xfId="6" applyNumberFormat="1" applyFont="1" applyFill="1" applyBorder="1" applyAlignment="1">
      <alignment vertical="center"/>
    </xf>
    <xf numFmtId="165" fontId="11" fillId="2" borderId="2" xfId="0" applyFont="1" applyFill="1" applyBorder="1" applyAlignment="1">
      <alignment horizontal="left" vertical="top" wrapText="1"/>
    </xf>
    <xf numFmtId="165" fontId="11" fillId="2" borderId="3" xfId="0" applyFont="1" applyFill="1" applyBorder="1" applyAlignment="1">
      <alignment vertical="center" wrapText="1"/>
    </xf>
    <xf numFmtId="165" fontId="16" fillId="2" borderId="2" xfId="0" applyFont="1" applyFill="1" applyBorder="1" applyAlignment="1">
      <alignment horizontal="left" vertical="top" wrapText="1"/>
    </xf>
    <xf numFmtId="165" fontId="11" fillId="2" borderId="4" xfId="0" applyFont="1" applyFill="1" applyBorder="1" applyAlignment="1">
      <alignment horizontal="center" vertical="center"/>
    </xf>
    <xf numFmtId="165" fontId="11" fillId="2" borderId="5" xfId="0" applyFont="1" applyFill="1" applyBorder="1" applyAlignment="1">
      <alignment horizontal="center" vertical="center"/>
    </xf>
    <xf numFmtId="165" fontId="9" fillId="2" borderId="6" xfId="0" applyFont="1" applyFill="1" applyBorder="1" applyAlignment="1">
      <alignment vertical="top"/>
    </xf>
    <xf numFmtId="165" fontId="9" fillId="2" borderId="6" xfId="0" applyFont="1" applyFill="1" applyBorder="1" applyAlignment="1">
      <alignment horizontal="center" vertical="center"/>
    </xf>
    <xf numFmtId="165" fontId="10" fillId="0" borderId="3" xfId="0" applyFont="1" applyBorder="1" applyAlignment="1">
      <alignment horizontal="justify" vertical="center" wrapText="1"/>
    </xf>
    <xf numFmtId="165" fontId="10" fillId="0" borderId="2" xfId="0" applyFont="1" applyBorder="1" applyAlignment="1">
      <alignment horizontal="justify" vertical="center" wrapText="1"/>
    </xf>
    <xf numFmtId="165" fontId="11" fillId="0" borderId="0" xfId="0" applyFont="1" applyAlignment="1">
      <alignment horizontal="center" vertical="center"/>
    </xf>
    <xf numFmtId="165" fontId="10" fillId="2" borderId="2" xfId="0" applyFont="1" applyFill="1" applyBorder="1" applyAlignment="1">
      <alignment horizontal="justify" vertical="center" wrapText="1"/>
    </xf>
    <xf numFmtId="0" fontId="9" fillId="2" borderId="2" xfId="3" applyFont="1" applyFill="1" applyBorder="1" applyAlignment="1">
      <alignment horizontal="center" vertical="top"/>
    </xf>
    <xf numFmtId="43" fontId="9" fillId="2" borderId="2" xfId="0" applyNumberFormat="1" applyFont="1" applyFill="1" applyBorder="1" applyAlignment="1">
      <alignment horizontal="center" vertical="top"/>
    </xf>
    <xf numFmtId="2" fontId="9" fillId="2" borderId="6" xfId="5" applyNumberFormat="1" applyFont="1" applyFill="1" applyBorder="1" applyAlignment="1" applyProtection="1">
      <alignment horizontal="left" vertical="top"/>
      <protection locked="0"/>
    </xf>
    <xf numFmtId="165" fontId="17" fillId="0" borderId="2" xfId="0" applyFont="1" applyBorder="1" applyAlignment="1">
      <alignment horizontal="center" vertical="top"/>
    </xf>
    <xf numFmtId="165" fontId="18" fillId="0" borderId="2" xfId="0" applyFont="1" applyBorder="1" applyAlignment="1">
      <alignment horizontal="left" vertical="top" wrapText="1"/>
    </xf>
    <xf numFmtId="165" fontId="17" fillId="0" borderId="2" xfId="0" applyFont="1" applyBorder="1" applyAlignment="1">
      <alignment horizontal="center" vertical="top" wrapText="1"/>
    </xf>
    <xf numFmtId="167" fontId="17" fillId="0" borderId="2" xfId="0" applyNumberFormat="1" applyFont="1" applyBorder="1" applyAlignment="1">
      <alignment horizontal="center" vertical="top"/>
    </xf>
    <xf numFmtId="164" fontId="17" fillId="0" borderId="2" xfId="7" applyFont="1" applyFill="1" applyBorder="1" applyAlignment="1">
      <alignment horizontal="center" vertical="top"/>
    </xf>
    <xf numFmtId="43" fontId="18" fillId="0" borderId="2" xfId="0" applyNumberFormat="1" applyFont="1" applyBorder="1" applyAlignment="1">
      <alignment horizontal="center" vertical="top"/>
    </xf>
    <xf numFmtId="165" fontId="17" fillId="0" borderId="2" xfId="0" applyFont="1" applyBorder="1" applyAlignment="1">
      <alignment horizontal="left" vertical="top" wrapText="1"/>
    </xf>
    <xf numFmtId="165" fontId="18" fillId="0" borderId="2" xfId="0" applyFont="1" applyBorder="1" applyAlignment="1">
      <alignment horizontal="right" vertical="top" wrapText="1"/>
    </xf>
    <xf numFmtId="166" fontId="7" fillId="0" borderId="2" xfId="0" applyNumberFormat="1" applyFont="1" applyBorder="1" applyAlignment="1">
      <alignment horizontal="center" vertical="center" wrapText="1"/>
    </xf>
    <xf numFmtId="165" fontId="7" fillId="0" borderId="2" xfId="0" applyFont="1" applyBorder="1" applyAlignment="1">
      <alignment vertical="center" wrapText="1"/>
    </xf>
    <xf numFmtId="165" fontId="9" fillId="0" borderId="2" xfId="0" applyFont="1" applyBorder="1" applyAlignment="1">
      <alignment horizontal="center" vertical="center" wrapText="1"/>
    </xf>
    <xf numFmtId="172" fontId="9" fillId="0" borderId="2" xfId="8" applyNumberFormat="1" applyFont="1" applyBorder="1" applyAlignment="1">
      <alignment horizontal="center"/>
    </xf>
    <xf numFmtId="164" fontId="9" fillId="0" borderId="2" xfId="9" applyFont="1" applyFill="1" applyBorder="1" applyAlignment="1">
      <alignment horizontal="center"/>
    </xf>
    <xf numFmtId="165" fontId="9" fillId="0" borderId="2" xfId="0" applyFont="1" applyBorder="1" applyAlignment="1">
      <alignment vertical="center"/>
    </xf>
    <xf numFmtId="165" fontId="16" fillId="0" borderId="0" xfId="0" applyFont="1" applyAlignment="1">
      <alignment vertical="top"/>
    </xf>
    <xf numFmtId="166" fontId="9" fillId="0" borderId="2" xfId="0" applyNumberFormat="1" applyFont="1" applyBorder="1" applyAlignment="1">
      <alignment horizontal="center" vertical="center" wrapText="1"/>
    </xf>
    <xf numFmtId="165" fontId="9" fillId="0" borderId="2" xfId="0" applyFont="1" applyBorder="1" applyAlignment="1">
      <alignment vertical="center" wrapText="1"/>
    </xf>
    <xf numFmtId="165" fontId="9" fillId="0" borderId="7" xfId="0" applyFont="1" applyBorder="1" applyAlignment="1">
      <alignment horizontal="center" vertical="top"/>
    </xf>
    <xf numFmtId="165" fontId="9" fillId="0" borderId="0" xfId="0" applyFont="1" applyAlignment="1">
      <alignment horizontal="center" vertical="top" wrapText="1"/>
    </xf>
    <xf numFmtId="167" fontId="9" fillId="0" borderId="0" xfId="0" applyNumberFormat="1" applyFont="1" applyAlignment="1">
      <alignment horizontal="center" vertical="top"/>
    </xf>
    <xf numFmtId="164" fontId="9" fillId="0" borderId="0" xfId="7" applyFont="1" applyFill="1" applyBorder="1" applyAlignment="1">
      <alignment horizontal="center" vertical="top"/>
    </xf>
    <xf numFmtId="43" fontId="7" fillId="0" borderId="8" xfId="0" applyNumberFormat="1" applyFont="1" applyBorder="1" applyAlignment="1">
      <alignment horizontal="center" vertical="top"/>
    </xf>
    <xf numFmtId="165" fontId="9" fillId="0" borderId="7" xfId="0" applyFont="1" applyBorder="1" applyAlignment="1">
      <alignment horizontal="left" vertical="top" wrapText="1"/>
    </xf>
    <xf numFmtId="165" fontId="7" fillId="0" borderId="2" xfId="0" applyFont="1" applyBorder="1" applyAlignment="1">
      <alignment horizontal="left" vertical="center"/>
    </xf>
    <xf numFmtId="165" fontId="9" fillId="0" borderId="2" xfId="0" applyFont="1" applyBorder="1" applyAlignment="1">
      <alignment horizontal="left" vertical="center"/>
    </xf>
    <xf numFmtId="165" fontId="9" fillId="0" borderId="2" xfId="0" applyFont="1" applyBorder="1"/>
    <xf numFmtId="165" fontId="9" fillId="2" borderId="2" xfId="0" applyFont="1" applyFill="1" applyBorder="1"/>
    <xf numFmtId="165" fontId="17" fillId="0" borderId="2" xfId="0" applyFont="1" applyBorder="1" applyAlignment="1">
      <alignment horizontal="center"/>
    </xf>
    <xf numFmtId="165" fontId="9" fillId="0" borderId="9" xfId="0" applyFont="1" applyBorder="1" applyAlignment="1">
      <alignment horizontal="center" vertical="top"/>
    </xf>
    <xf numFmtId="165" fontId="9" fillId="0" borderId="9" xfId="0" applyFont="1" applyBorder="1" applyAlignment="1">
      <alignment horizontal="center"/>
    </xf>
    <xf numFmtId="43" fontId="7" fillId="0" borderId="9" xfId="0" applyNumberFormat="1" applyFont="1" applyBorder="1" applyAlignment="1">
      <alignment horizontal="center" vertical="top"/>
    </xf>
    <xf numFmtId="165" fontId="9" fillId="0" borderId="9" xfId="0" applyFont="1" applyBorder="1" applyAlignment="1">
      <alignment horizontal="left" vertical="top" wrapText="1"/>
    </xf>
    <xf numFmtId="43" fontId="9" fillId="0" borderId="0" xfId="0" applyNumberFormat="1" applyFont="1" applyAlignment="1">
      <alignment horizontal="center" vertical="top"/>
    </xf>
    <xf numFmtId="43" fontId="9" fillId="0" borderId="0" xfId="0" applyNumberFormat="1" applyFont="1" applyAlignment="1">
      <alignment horizontal="right" vertical="top"/>
    </xf>
    <xf numFmtId="43" fontId="9" fillId="3" borderId="0" xfId="0" applyNumberFormat="1" applyFont="1" applyFill="1" applyAlignment="1">
      <alignment horizontal="right" vertical="top"/>
    </xf>
    <xf numFmtId="165" fontId="9" fillId="0" borderId="0" xfId="0" applyFont="1" applyAlignment="1">
      <alignment horizontal="center" vertical="center"/>
    </xf>
    <xf numFmtId="164" fontId="9" fillId="3" borderId="0" xfId="1" applyFont="1" applyFill="1" applyAlignment="1">
      <alignment horizontal="right" vertical="top"/>
    </xf>
    <xf numFmtId="166" fontId="9" fillId="0" borderId="0" xfId="0" applyNumberFormat="1" applyFont="1" applyAlignment="1">
      <alignment horizontal="center" vertical="top"/>
    </xf>
    <xf numFmtId="165" fontId="8" fillId="0" borderId="0" xfId="10" applyNumberFormat="1"/>
    <xf numFmtId="165" fontId="22" fillId="0" borderId="0" xfId="10" applyNumberFormat="1" applyFont="1" applyAlignment="1">
      <alignment horizontal="right"/>
    </xf>
    <xf numFmtId="0" fontId="5" fillId="0" borderId="0" xfId="11"/>
    <xf numFmtId="165" fontId="8" fillId="0" borderId="0" xfId="10" applyNumberFormat="1" applyAlignment="1">
      <alignment vertical="top"/>
    </xf>
    <xf numFmtId="165" fontId="8" fillId="2" borderId="0" xfId="10" applyNumberFormat="1" applyFill="1" applyAlignment="1">
      <alignment horizontal="right" vertical="top"/>
    </xf>
    <xf numFmtId="165" fontId="8" fillId="0" borderId="0" xfId="10" applyNumberFormat="1" applyAlignment="1">
      <alignment horizontal="right"/>
    </xf>
    <xf numFmtId="165" fontId="8" fillId="0" borderId="0" xfId="10" applyNumberFormat="1" applyAlignment="1">
      <alignment horizontal="left" vertical="top"/>
    </xf>
    <xf numFmtId="14" fontId="8" fillId="0" borderId="0" xfId="10" applyNumberFormat="1" applyAlignment="1">
      <alignment horizontal="right"/>
    </xf>
    <xf numFmtId="165" fontId="8" fillId="0" borderId="0" xfId="10" applyNumberFormat="1" applyAlignment="1">
      <alignment horizontal="left"/>
    </xf>
    <xf numFmtId="10" fontId="8" fillId="0" borderId="0" xfId="12" applyNumberFormat="1" applyFont="1" applyBorder="1"/>
    <xf numFmtId="165" fontId="24" fillId="0" borderId="0" xfId="10" applyNumberFormat="1" applyFont="1" applyAlignment="1">
      <alignment horizontal="center"/>
    </xf>
    <xf numFmtId="9" fontId="8" fillId="0" borderId="0" xfId="12" applyFont="1" applyBorder="1"/>
    <xf numFmtId="165" fontId="25" fillId="0" borderId="0" xfId="10" applyNumberFormat="1" applyFont="1" applyAlignment="1">
      <alignment horizontal="center"/>
    </xf>
    <xf numFmtId="165" fontId="8" fillId="0" borderId="0" xfId="10" applyNumberFormat="1" applyAlignment="1">
      <alignment horizontal="center"/>
    </xf>
    <xf numFmtId="3" fontId="25" fillId="0" borderId="5" xfId="11" applyNumberFormat="1" applyFont="1" applyBorder="1"/>
    <xf numFmtId="165" fontId="25" fillId="0" borderId="5" xfId="10" applyNumberFormat="1" applyFont="1" applyBorder="1" applyAlignment="1">
      <alignment horizontal="right"/>
    </xf>
    <xf numFmtId="165" fontId="8" fillId="0" borderId="5" xfId="11" applyNumberFormat="1" applyFont="1" applyBorder="1" applyAlignment="1">
      <alignment horizontal="left"/>
    </xf>
    <xf numFmtId="165" fontId="8" fillId="0" borderId="5" xfId="10" applyNumberFormat="1" applyBorder="1"/>
    <xf numFmtId="165" fontId="25" fillId="0" borderId="5" xfId="11" applyNumberFormat="1" applyFont="1" applyBorder="1" applyAlignment="1">
      <alignment horizontal="left"/>
    </xf>
    <xf numFmtId="165" fontId="25" fillId="0" borderId="0" xfId="10" applyNumberFormat="1" applyFont="1" applyAlignment="1">
      <alignment horizontal="right"/>
    </xf>
    <xf numFmtId="165" fontId="25" fillId="0" borderId="0" xfId="11" applyNumberFormat="1" applyFont="1"/>
    <xf numFmtId="165" fontId="5" fillId="0" borderId="0" xfId="11" applyNumberFormat="1"/>
    <xf numFmtId="166" fontId="5" fillId="0" borderId="0" xfId="11" applyNumberFormat="1"/>
    <xf numFmtId="174" fontId="8" fillId="0" borderId="5" xfId="11" applyNumberFormat="1" applyFont="1" applyBorder="1" applyAlignment="1">
      <alignment horizontal="right"/>
    </xf>
    <xf numFmtId="3" fontId="25" fillId="0" borderId="10" xfId="11" applyNumberFormat="1" applyFont="1" applyBorder="1" applyAlignment="1">
      <alignment horizontal="center" vertical="top"/>
    </xf>
    <xf numFmtId="174" fontId="25" fillId="0" borderId="11" xfId="11" applyNumberFormat="1" applyFont="1" applyBorder="1" applyAlignment="1">
      <alignment horizontal="center" vertical="top"/>
    </xf>
    <xf numFmtId="165" fontId="25" fillId="0" borderId="11" xfId="10" applyNumberFormat="1" applyFont="1" applyBorder="1" applyAlignment="1">
      <alignment horizontal="center" vertical="top"/>
    </xf>
    <xf numFmtId="174" fontId="25" fillId="0" borderId="10" xfId="11" applyNumberFormat="1" applyFont="1" applyBorder="1" applyAlignment="1">
      <alignment horizontal="center" vertical="top"/>
    </xf>
    <xf numFmtId="165" fontId="25" fillId="0" borderId="0" xfId="10" applyNumberFormat="1" applyFont="1" applyAlignment="1">
      <alignment vertical="top" wrapText="1"/>
    </xf>
    <xf numFmtId="165" fontId="8" fillId="0" borderId="0" xfId="10" applyNumberFormat="1" applyAlignment="1">
      <alignment horizontal="center" vertical="center"/>
    </xf>
    <xf numFmtId="165" fontId="25" fillId="0" borderId="0" xfId="11" applyNumberFormat="1" applyFont="1" applyAlignment="1">
      <alignment horizontal="left"/>
    </xf>
    <xf numFmtId="175" fontId="8" fillId="0" borderId="0" xfId="10" applyNumberFormat="1" applyAlignment="1">
      <alignment horizontal="center"/>
    </xf>
    <xf numFmtId="165" fontId="26" fillId="0" borderId="0" xfId="11" applyNumberFormat="1" applyFont="1" applyAlignment="1">
      <alignment horizontal="right"/>
    </xf>
    <xf numFmtId="3" fontId="8" fillId="0" borderId="9" xfId="11" applyNumberFormat="1" applyFont="1" applyBorder="1" applyAlignment="1">
      <alignment horizontal="center" vertical="top"/>
    </xf>
    <xf numFmtId="174" fontId="8" fillId="0" borderId="9" xfId="11" applyNumberFormat="1" applyFont="1" applyBorder="1" applyAlignment="1">
      <alignment horizontal="left" vertical="top" wrapText="1"/>
    </xf>
    <xf numFmtId="165" fontId="8" fillId="0" borderId="12" xfId="11" applyNumberFormat="1" applyFont="1" applyBorder="1" applyAlignment="1">
      <alignment vertical="top"/>
    </xf>
    <xf numFmtId="176" fontId="8" fillId="0" borderId="12" xfId="10" applyNumberFormat="1" applyBorder="1" applyAlignment="1">
      <alignment vertical="top" wrapText="1"/>
    </xf>
    <xf numFmtId="176" fontId="8" fillId="0" borderId="9" xfId="10" applyNumberFormat="1" applyBorder="1" applyAlignment="1">
      <alignment vertical="top" wrapText="1"/>
    </xf>
    <xf numFmtId="0" fontId="21" fillId="0" borderId="0" xfId="11" applyFont="1" applyAlignment="1">
      <alignment vertical="top"/>
    </xf>
    <xf numFmtId="165" fontId="25" fillId="0" borderId="0" xfId="10" applyNumberFormat="1" applyFont="1" applyAlignment="1">
      <alignment horizontal="center" vertical="center"/>
    </xf>
    <xf numFmtId="165" fontId="8" fillId="0" borderId="0" xfId="10" applyNumberFormat="1" applyAlignment="1">
      <alignment horizontal="center" vertical="top"/>
    </xf>
    <xf numFmtId="165" fontId="8" fillId="0" borderId="0" xfId="10" applyNumberFormat="1" applyAlignment="1">
      <alignment vertical="top" wrapText="1"/>
    </xf>
    <xf numFmtId="2" fontId="8" fillId="0" borderId="0" xfId="10" applyNumberFormat="1" applyAlignment="1">
      <alignment vertical="top"/>
    </xf>
    <xf numFmtId="165" fontId="22" fillId="0" borderId="0" xfId="11" applyNumberFormat="1" applyFont="1"/>
    <xf numFmtId="1" fontId="5" fillId="0" borderId="0" xfId="11" applyNumberFormat="1" applyAlignment="1">
      <alignment vertical="top"/>
    </xf>
    <xf numFmtId="165" fontId="5" fillId="0" borderId="0" xfId="11" applyNumberFormat="1" applyAlignment="1">
      <alignment vertical="top"/>
    </xf>
    <xf numFmtId="177" fontId="8" fillId="0" borderId="9" xfId="13" applyNumberFormat="1" applyBorder="1" applyAlignment="1">
      <alignment vertical="top" wrapText="1"/>
    </xf>
    <xf numFmtId="176" fontId="8" fillId="0" borderId="12" xfId="10" applyNumberFormat="1" applyBorder="1" applyAlignment="1">
      <alignment vertical="top"/>
    </xf>
    <xf numFmtId="2" fontId="8" fillId="0" borderId="0" xfId="11" applyNumberFormat="1" applyFont="1" applyAlignment="1">
      <alignment vertical="top"/>
    </xf>
    <xf numFmtId="165" fontId="8" fillId="0" borderId="0" xfId="10" applyNumberFormat="1" applyAlignment="1">
      <alignment horizontal="right" vertical="top"/>
    </xf>
    <xf numFmtId="1" fontId="5" fillId="0" borderId="0" xfId="11" applyNumberFormat="1" applyAlignment="1">
      <alignment horizontal="center" vertical="top"/>
    </xf>
    <xf numFmtId="165" fontId="25" fillId="0" borderId="0" xfId="11" applyNumberFormat="1" applyFont="1" applyAlignment="1">
      <alignment horizontal="center" vertical="top"/>
    </xf>
    <xf numFmtId="165" fontId="5" fillId="0" borderId="0" xfId="11" applyNumberFormat="1" applyAlignment="1">
      <alignment horizontal="center" vertical="top"/>
    </xf>
    <xf numFmtId="165" fontId="5" fillId="0" borderId="0" xfId="11" applyNumberFormat="1" applyAlignment="1">
      <alignment horizontal="right" vertical="top"/>
    </xf>
    <xf numFmtId="165" fontId="5" fillId="0" borderId="0" xfId="11" applyNumberFormat="1" applyAlignment="1">
      <alignment horizontal="left"/>
    </xf>
    <xf numFmtId="2" fontId="8" fillId="0" borderId="0" xfId="10" applyNumberFormat="1"/>
    <xf numFmtId="2" fontId="8" fillId="0" borderId="0" xfId="10" applyNumberFormat="1" applyAlignment="1">
      <alignment vertical="top" wrapText="1"/>
    </xf>
    <xf numFmtId="166" fontId="8" fillId="0" borderId="0" xfId="10" applyNumberFormat="1" applyAlignment="1">
      <alignment horizontal="center" vertical="top" wrapText="1"/>
    </xf>
    <xf numFmtId="165" fontId="5" fillId="0" borderId="0" xfId="11" applyNumberFormat="1" applyAlignment="1">
      <alignment horizontal="left" vertical="top" wrapText="1"/>
    </xf>
    <xf numFmtId="174" fontId="8" fillId="0" borderId="9" xfId="11" applyNumberFormat="1" applyFont="1" applyBorder="1" applyAlignment="1">
      <alignment vertical="top"/>
    </xf>
    <xf numFmtId="165" fontId="8" fillId="0" borderId="0" xfId="11" applyNumberFormat="1" applyFont="1" applyAlignment="1">
      <alignment vertical="top"/>
    </xf>
    <xf numFmtId="165" fontId="26" fillId="0" borderId="0" xfId="11" applyNumberFormat="1" applyFont="1" applyAlignment="1">
      <alignment horizontal="center"/>
    </xf>
    <xf numFmtId="165" fontId="26" fillId="0" borderId="0" xfId="11" applyNumberFormat="1" applyFont="1"/>
    <xf numFmtId="165" fontId="12" fillId="0" borderId="0" xfId="11" applyNumberFormat="1" applyFont="1" applyAlignment="1">
      <alignment horizontal="center"/>
    </xf>
    <xf numFmtId="165" fontId="27" fillId="0" borderId="0" xfId="11" applyNumberFormat="1" applyFont="1" applyAlignment="1">
      <alignment vertical="top"/>
    </xf>
    <xf numFmtId="0" fontId="5" fillId="0" borderId="0" xfId="11" applyAlignment="1">
      <alignment vertical="top"/>
    </xf>
    <xf numFmtId="174" fontId="8" fillId="0" borderId="9" xfId="11" applyNumberFormat="1" applyFont="1" applyBorder="1" applyAlignment="1">
      <alignment vertical="top" wrapText="1"/>
    </xf>
    <xf numFmtId="165" fontId="8" fillId="0" borderId="12" xfId="11" applyNumberFormat="1" applyFont="1" applyBorder="1" applyAlignment="1">
      <alignment vertical="top" wrapText="1"/>
    </xf>
    <xf numFmtId="171" fontId="8" fillId="0" borderId="0" xfId="10" applyNumberFormat="1" applyAlignment="1">
      <alignment horizontal="center" vertical="top"/>
    </xf>
    <xf numFmtId="1" fontId="12" fillId="0" borderId="0" xfId="11" applyNumberFormat="1" applyFont="1" applyAlignment="1">
      <alignment horizontal="center" vertical="top"/>
    </xf>
    <xf numFmtId="165" fontId="28" fillId="0" borderId="0" xfId="11" applyNumberFormat="1" applyFont="1" applyAlignment="1">
      <alignment vertical="top" wrapText="1"/>
    </xf>
    <xf numFmtId="165" fontId="28" fillId="0" borderId="0" xfId="11" applyNumberFormat="1" applyFont="1" applyAlignment="1">
      <alignment horizontal="center" vertical="top" wrapText="1"/>
    </xf>
    <xf numFmtId="166" fontId="28" fillId="0" borderId="0" xfId="11" applyNumberFormat="1" applyFont="1" applyAlignment="1">
      <alignment horizontal="center" vertical="top" wrapText="1"/>
    </xf>
    <xf numFmtId="166" fontId="28" fillId="0" borderId="0" xfId="11" applyNumberFormat="1" applyFont="1" applyAlignment="1">
      <alignment vertical="top" wrapText="1"/>
    </xf>
    <xf numFmtId="166" fontId="5" fillId="0" borderId="0" xfId="11" applyNumberFormat="1" applyAlignment="1">
      <alignment horizontal="center"/>
    </xf>
    <xf numFmtId="0" fontId="5" fillId="0" borderId="0" xfId="11" applyAlignment="1">
      <alignment horizontal="center" vertical="top"/>
    </xf>
    <xf numFmtId="2" fontId="8" fillId="0" borderId="12" xfId="11" applyNumberFormat="1" applyFont="1" applyBorder="1" applyAlignment="1">
      <alignment vertical="top"/>
    </xf>
    <xf numFmtId="165" fontId="8" fillId="0" borderId="0" xfId="10" applyNumberFormat="1" applyAlignment="1">
      <alignment wrapText="1"/>
    </xf>
    <xf numFmtId="1" fontId="12" fillId="0" borderId="0" xfId="11" applyNumberFormat="1" applyFont="1" applyAlignment="1">
      <alignment horizontal="center"/>
    </xf>
    <xf numFmtId="0" fontId="5" fillId="0" borderId="0" xfId="11" applyAlignment="1">
      <alignment horizontal="center"/>
    </xf>
    <xf numFmtId="2" fontId="21" fillId="0" borderId="0" xfId="11" applyNumberFormat="1" applyFont="1" applyAlignment="1">
      <alignment horizontal="center" vertical="top"/>
    </xf>
    <xf numFmtId="165" fontId="12" fillId="0" borderId="0" xfId="11" applyNumberFormat="1" applyFont="1" applyAlignment="1">
      <alignment horizontal="right"/>
    </xf>
    <xf numFmtId="176" fontId="9" fillId="0" borderId="9" xfId="10" applyNumberFormat="1" applyFont="1" applyBorder="1" applyAlignment="1">
      <alignment horizontal="right" vertical="top"/>
    </xf>
    <xf numFmtId="3" fontId="8" fillId="0" borderId="13" xfId="11" applyNumberFormat="1" applyFont="1" applyBorder="1" applyAlignment="1">
      <alignment horizontal="center" vertical="top"/>
    </xf>
    <xf numFmtId="174" fontId="8" fillId="0" borderId="14" xfId="11" applyNumberFormat="1" applyFont="1" applyBorder="1" applyAlignment="1">
      <alignment vertical="top" wrapText="1"/>
    </xf>
    <xf numFmtId="2" fontId="8" fillId="0" borderId="13" xfId="10" applyNumberFormat="1" applyBorder="1" applyAlignment="1">
      <alignment vertical="top"/>
    </xf>
    <xf numFmtId="176" fontId="8" fillId="0" borderId="14" xfId="10" applyNumberFormat="1" applyBorder="1" applyAlignment="1">
      <alignment vertical="top"/>
    </xf>
    <xf numFmtId="176" fontId="8" fillId="0" borderId="13" xfId="10" applyNumberFormat="1" applyBorder="1" applyAlignment="1">
      <alignment vertical="top"/>
    </xf>
    <xf numFmtId="165" fontId="25" fillId="0" borderId="0" xfId="10" applyNumberFormat="1" applyFont="1" applyAlignment="1">
      <alignment horizontal="center" vertical="top"/>
    </xf>
    <xf numFmtId="165" fontId="25" fillId="0" borderId="0" xfId="10" applyNumberFormat="1" applyFont="1" applyAlignment="1">
      <alignment vertical="top"/>
    </xf>
    <xf numFmtId="165" fontId="12" fillId="0" borderId="0" xfId="11" applyNumberFormat="1" applyFont="1" applyAlignment="1">
      <alignment horizontal="left" vertical="top" wrapText="1"/>
    </xf>
    <xf numFmtId="166" fontId="5" fillId="0" borderId="0" xfId="11" applyNumberFormat="1" applyAlignment="1">
      <alignment horizontal="center" vertical="top"/>
    </xf>
    <xf numFmtId="165" fontId="12" fillId="0" borderId="0" xfId="11" applyNumberFormat="1" applyFont="1" applyAlignment="1">
      <alignment horizontal="right" vertical="top"/>
    </xf>
    <xf numFmtId="3" fontId="8" fillId="0" borderId="14" xfId="11" applyNumberFormat="1" applyFont="1" applyBorder="1" applyAlignment="1">
      <alignment horizontal="center" vertical="top"/>
    </xf>
    <xf numFmtId="174" fontId="25" fillId="0" borderId="14" xfId="11" applyNumberFormat="1" applyFont="1" applyBorder="1" applyAlignment="1">
      <alignment horizontal="right" vertical="top" wrapText="1"/>
    </xf>
    <xf numFmtId="165" fontId="25" fillId="0" borderId="12" xfId="11" applyNumberFormat="1" applyFont="1" applyBorder="1" applyAlignment="1">
      <alignment vertical="top"/>
    </xf>
    <xf numFmtId="176" fontId="25" fillId="0" borderId="12" xfId="11" applyNumberFormat="1" applyFont="1" applyBorder="1" applyAlignment="1">
      <alignment vertical="top"/>
    </xf>
    <xf numFmtId="176" fontId="25" fillId="0" borderId="9" xfId="10" applyNumberFormat="1" applyFont="1" applyBorder="1" applyAlignment="1">
      <alignment vertical="top" wrapText="1"/>
    </xf>
    <xf numFmtId="2" fontId="8" fillId="0" borderId="0" xfId="10" applyNumberFormat="1" applyAlignment="1">
      <alignment horizontal="right"/>
    </xf>
    <xf numFmtId="166" fontId="25" fillId="0" borderId="0" xfId="10" applyNumberFormat="1" applyFont="1" applyAlignment="1">
      <alignment horizontal="center"/>
    </xf>
    <xf numFmtId="165" fontId="25" fillId="0" borderId="0" xfId="10" applyNumberFormat="1" applyFont="1" applyAlignment="1">
      <alignment horizontal="left"/>
    </xf>
    <xf numFmtId="165" fontId="25" fillId="0" borderId="0" xfId="10" applyNumberFormat="1" applyFont="1"/>
    <xf numFmtId="174" fontId="25" fillId="0" borderId="12" xfId="11" applyNumberFormat="1" applyFont="1" applyBorder="1" applyAlignment="1">
      <alignment vertical="top"/>
    </xf>
    <xf numFmtId="165" fontId="25" fillId="0" borderId="8" xfId="11" applyNumberFormat="1" applyFont="1" applyBorder="1" applyAlignment="1">
      <alignment vertical="top"/>
    </xf>
    <xf numFmtId="176" fontId="25" fillId="0" borderId="8" xfId="10" applyNumberFormat="1" applyFont="1" applyBorder="1" applyAlignment="1">
      <alignment vertical="top"/>
    </xf>
    <xf numFmtId="165" fontId="8" fillId="0" borderId="12" xfId="10" applyNumberFormat="1" applyBorder="1"/>
    <xf numFmtId="1" fontId="12" fillId="0" borderId="0" xfId="11" applyNumberFormat="1" applyFont="1" applyAlignment="1">
      <alignment horizontal="right"/>
    </xf>
    <xf numFmtId="165" fontId="26" fillId="0" borderId="0" xfId="11" applyNumberFormat="1" applyFont="1" applyAlignment="1">
      <alignment horizontal="right" wrapText="1"/>
    </xf>
    <xf numFmtId="166" fontId="26" fillId="0" borderId="0" xfId="11" applyNumberFormat="1" applyFont="1" applyAlignment="1">
      <alignment horizontal="right"/>
    </xf>
    <xf numFmtId="3" fontId="8" fillId="0" borderId="9" xfId="11" applyNumberFormat="1" applyFont="1" applyBorder="1" applyAlignment="1">
      <alignment horizontal="right" vertical="top"/>
    </xf>
    <xf numFmtId="174" fontId="8" fillId="0" borderId="0" xfId="11" applyNumberFormat="1" applyFont="1" applyAlignment="1">
      <alignment vertical="top"/>
    </xf>
    <xf numFmtId="176" fontId="8" fillId="0" borderId="9" xfId="13" applyNumberFormat="1" applyBorder="1" applyAlignment="1">
      <alignment vertical="top"/>
    </xf>
    <xf numFmtId="165" fontId="26" fillId="0" borderId="0" xfId="11" applyNumberFormat="1" applyFont="1" applyAlignment="1">
      <alignment horizontal="left"/>
    </xf>
    <xf numFmtId="165" fontId="12" fillId="0" borderId="0" xfId="11" applyNumberFormat="1" applyFont="1" applyAlignment="1">
      <alignment horizontal="left"/>
    </xf>
    <xf numFmtId="3" fontId="5" fillId="0" borderId="9" xfId="11" applyNumberFormat="1" applyBorder="1" applyAlignment="1">
      <alignment horizontal="right" vertical="top"/>
    </xf>
    <xf numFmtId="165" fontId="8" fillId="0" borderId="15" xfId="11" applyNumberFormat="1" applyFont="1" applyBorder="1" applyAlignment="1">
      <alignment vertical="top"/>
    </xf>
    <xf numFmtId="176" fontId="8" fillId="0" borderId="14" xfId="13" applyNumberFormat="1" applyBorder="1" applyAlignment="1">
      <alignment vertical="top"/>
    </xf>
    <xf numFmtId="176" fontId="8" fillId="0" borderId="14" xfId="10" applyNumberFormat="1" applyBorder="1" applyAlignment="1">
      <alignment vertical="top" wrapText="1"/>
    </xf>
    <xf numFmtId="165" fontId="12" fillId="0" borderId="0" xfId="11" applyNumberFormat="1" applyFont="1"/>
    <xf numFmtId="3" fontId="5" fillId="0" borderId="15" xfId="11" applyNumberFormat="1" applyBorder="1" applyAlignment="1">
      <alignment horizontal="right" vertical="top"/>
    </xf>
    <xf numFmtId="174" fontId="25" fillId="0" borderId="2" xfId="11" applyNumberFormat="1" applyFont="1" applyBorder="1" applyAlignment="1">
      <alignment horizontal="right" vertical="top" wrapText="1"/>
    </xf>
    <xf numFmtId="178" fontId="8" fillId="0" borderId="9" xfId="13" applyNumberFormat="1" applyBorder="1" applyAlignment="1">
      <alignment vertical="top"/>
    </xf>
    <xf numFmtId="175" fontId="8" fillId="0" borderId="0" xfId="10" applyNumberFormat="1"/>
    <xf numFmtId="165" fontId="12" fillId="0" borderId="0" xfId="11" applyNumberFormat="1" applyFont="1" applyAlignment="1">
      <alignment wrapText="1"/>
    </xf>
    <xf numFmtId="165" fontId="12" fillId="0" borderId="0" xfId="11" applyNumberFormat="1" applyFont="1" applyAlignment="1">
      <alignment horizontal="center" vertical="top"/>
    </xf>
    <xf numFmtId="3" fontId="8" fillId="0" borderId="2" xfId="11" applyNumberFormat="1" applyFont="1" applyBorder="1" applyAlignment="1">
      <alignment horizontal="center" vertical="top"/>
    </xf>
    <xf numFmtId="174" fontId="25" fillId="0" borderId="2" xfId="11" applyNumberFormat="1" applyFont="1" applyBorder="1" applyAlignment="1">
      <alignment vertical="top"/>
    </xf>
    <xf numFmtId="165" fontId="25" fillId="0" borderId="2" xfId="11" applyNumberFormat="1" applyFont="1" applyBorder="1" applyAlignment="1">
      <alignment vertical="top"/>
    </xf>
    <xf numFmtId="176" fontId="25" fillId="0" borderId="2" xfId="11" applyNumberFormat="1" applyFont="1" applyBorder="1" applyAlignment="1">
      <alignment vertical="top"/>
    </xf>
    <xf numFmtId="166" fontId="12" fillId="0" borderId="0" xfId="11" applyNumberFormat="1" applyFont="1" applyAlignment="1">
      <alignment horizontal="right"/>
    </xf>
    <xf numFmtId="3" fontId="8" fillId="0" borderId="7" xfId="11" applyNumberFormat="1" applyFont="1" applyBorder="1" applyAlignment="1">
      <alignment horizontal="center" vertical="top"/>
    </xf>
    <xf numFmtId="174" fontId="8" fillId="0" borderId="16" xfId="11" applyNumberFormat="1" applyFont="1" applyBorder="1" applyAlignment="1">
      <alignment vertical="top"/>
    </xf>
    <xf numFmtId="165" fontId="8" fillId="0" borderId="9" xfId="11" applyNumberFormat="1" applyFont="1" applyBorder="1" applyAlignment="1">
      <alignment vertical="top"/>
    </xf>
    <xf numFmtId="176" fontId="8" fillId="0" borderId="7" xfId="11" applyNumberFormat="1" applyFont="1" applyBorder="1" applyAlignment="1">
      <alignment vertical="top"/>
    </xf>
    <xf numFmtId="176" fontId="8" fillId="0" borderId="9" xfId="11" applyNumberFormat="1" applyFont="1" applyBorder="1" applyAlignment="1">
      <alignment vertical="top"/>
    </xf>
    <xf numFmtId="165" fontId="25" fillId="0" borderId="2" xfId="10" applyNumberFormat="1" applyFont="1" applyBorder="1" applyAlignment="1">
      <alignment vertical="top"/>
    </xf>
    <xf numFmtId="176" fontId="25" fillId="0" borderId="2" xfId="10" applyNumberFormat="1" applyFont="1" applyBorder="1" applyAlignment="1">
      <alignment vertical="top"/>
    </xf>
    <xf numFmtId="10" fontId="8" fillId="0" borderId="0" xfId="12" applyNumberFormat="1" applyFont="1"/>
    <xf numFmtId="175" fontId="12" fillId="0" borderId="0" xfId="14" applyNumberFormat="1" applyAlignment="1">
      <alignment horizontal="right" vertical="top" wrapText="1"/>
    </xf>
    <xf numFmtId="2" fontId="26" fillId="0" borderId="0" xfId="10" applyNumberFormat="1" applyFont="1"/>
    <xf numFmtId="165" fontId="26" fillId="0" borderId="0" xfId="10" applyNumberFormat="1" applyFont="1" applyAlignment="1">
      <alignment wrapText="1"/>
    </xf>
    <xf numFmtId="165" fontId="29" fillId="0" borderId="0" xfId="10" applyNumberFormat="1" applyFont="1"/>
    <xf numFmtId="165" fontId="8" fillId="2" borderId="0" xfId="11" applyNumberFormat="1" applyFont="1" applyFill="1" applyAlignment="1">
      <alignment horizontal="right"/>
    </xf>
    <xf numFmtId="165" fontId="8" fillId="0" borderId="0" xfId="11" applyNumberFormat="1" applyFont="1" applyAlignment="1">
      <alignment horizontal="right"/>
    </xf>
    <xf numFmtId="174" fontId="8" fillId="0" borderId="2" xfId="11" applyNumberFormat="1" applyFont="1" applyBorder="1" applyAlignment="1">
      <alignment horizontal="right"/>
    </xf>
    <xf numFmtId="165" fontId="8" fillId="2" borderId="2" xfId="10" applyNumberFormat="1" applyFill="1" applyBorder="1" applyAlignment="1">
      <alignment horizontal="left" vertical="top"/>
    </xf>
    <xf numFmtId="165" fontId="8" fillId="2" borderId="2" xfId="11" applyNumberFormat="1" applyFont="1" applyFill="1" applyBorder="1" applyAlignment="1">
      <alignment horizontal="right" vertical="top"/>
    </xf>
    <xf numFmtId="0" fontId="30" fillId="3" borderId="0" xfId="13" applyNumberFormat="1" applyFont="1" applyFill="1" applyAlignment="1">
      <alignment horizontal="left" vertical="top" wrapText="1"/>
    </xf>
    <xf numFmtId="0" fontId="20" fillId="0" borderId="0" xfId="11" applyFont="1" applyAlignment="1">
      <alignment vertical="top"/>
    </xf>
    <xf numFmtId="165" fontId="8" fillId="2" borderId="2" xfId="11" quotePrefix="1" applyNumberFormat="1" applyFont="1" applyFill="1" applyBorder="1" applyAlignment="1">
      <alignment horizontal="right" vertical="top"/>
    </xf>
    <xf numFmtId="0" fontId="19" fillId="0" borderId="0" xfId="11" applyFont="1" applyAlignment="1">
      <alignment vertical="top" wrapText="1"/>
    </xf>
    <xf numFmtId="0" fontId="19" fillId="0" borderId="0" xfId="11" applyFont="1" applyAlignment="1">
      <alignment vertical="top"/>
    </xf>
    <xf numFmtId="1" fontId="19" fillId="0" borderId="0" xfId="11" applyNumberFormat="1" applyFont="1" applyAlignment="1">
      <alignment vertical="top"/>
    </xf>
    <xf numFmtId="165" fontId="8" fillId="0" borderId="2" xfId="10" applyNumberFormat="1" applyBorder="1" applyAlignment="1">
      <alignment horizontal="right" vertical="top" wrapText="1"/>
    </xf>
    <xf numFmtId="179" fontId="8" fillId="2" borderId="2" xfId="12" applyNumberFormat="1" applyFont="1" applyFill="1" applyBorder="1" applyAlignment="1">
      <alignment horizontal="left" vertical="top" wrapText="1"/>
    </xf>
    <xf numFmtId="165" fontId="8" fillId="0" borderId="2" xfId="11" quotePrefix="1" applyNumberFormat="1" applyFont="1" applyBorder="1" applyAlignment="1">
      <alignment horizontal="right"/>
    </xf>
    <xf numFmtId="165" fontId="8" fillId="0" borderId="2" xfId="10" applyNumberFormat="1" applyBorder="1"/>
    <xf numFmtId="165" fontId="8" fillId="0" borderId="0" xfId="11" quotePrefix="1" applyNumberFormat="1" applyFont="1" applyAlignment="1">
      <alignment horizontal="right"/>
    </xf>
    <xf numFmtId="165" fontId="8" fillId="0" borderId="17" xfId="10" applyNumberFormat="1" applyBorder="1" applyAlignment="1">
      <alignment horizontal="right" vertical="top" wrapText="1"/>
    </xf>
    <xf numFmtId="9" fontId="8" fillId="0" borderId="2" xfId="12" quotePrefix="1" applyFont="1" applyBorder="1" applyAlignment="1">
      <alignment horizontal="right"/>
    </xf>
    <xf numFmtId="3" fontId="8" fillId="0" borderId="7" xfId="11" applyNumberFormat="1" applyFont="1" applyBorder="1" applyAlignment="1">
      <alignment horizontal="center"/>
    </xf>
    <xf numFmtId="174" fontId="8" fillId="0" borderId="17" xfId="11" applyNumberFormat="1" applyFont="1" applyBorder="1"/>
    <xf numFmtId="165" fontId="12" fillId="0" borderId="2" xfId="11" applyNumberFormat="1" applyFont="1" applyBorder="1"/>
    <xf numFmtId="0" fontId="31" fillId="0" borderId="0" xfId="13" applyNumberFormat="1" applyFont="1" applyAlignment="1">
      <alignment vertical="top" wrapText="1"/>
    </xf>
    <xf numFmtId="3" fontId="8" fillId="0" borderId="14" xfId="11" applyNumberFormat="1" applyFont="1" applyBorder="1" applyAlignment="1">
      <alignment horizontal="center"/>
    </xf>
    <xf numFmtId="165" fontId="5" fillId="0" borderId="15" xfId="11" applyNumberFormat="1" applyBorder="1" applyAlignment="1">
      <alignment horizontal="center"/>
    </xf>
    <xf numFmtId="165" fontId="12" fillId="0" borderId="2" xfId="11" applyNumberFormat="1" applyFont="1" applyBorder="1" applyAlignment="1">
      <alignment horizontal="center" vertical="center" wrapText="1"/>
    </xf>
    <xf numFmtId="165" fontId="12" fillId="0" borderId="2" xfId="11" applyNumberFormat="1" applyFont="1" applyBorder="1" applyAlignment="1">
      <alignment vertical="center" wrapText="1"/>
    </xf>
    <xf numFmtId="0" fontId="8" fillId="0" borderId="2" xfId="11" applyFont="1" applyBorder="1" applyAlignment="1">
      <alignment horizontal="center" vertical="center" wrapText="1"/>
    </xf>
    <xf numFmtId="165" fontId="12" fillId="0" borderId="2" xfId="11" applyNumberFormat="1" applyFont="1" applyBorder="1" applyAlignment="1">
      <alignment horizontal="center" vertical="top" wrapText="1"/>
    </xf>
    <xf numFmtId="165" fontId="12" fillId="0" borderId="2" xfId="11" applyNumberFormat="1" applyFont="1" applyBorder="1" applyAlignment="1">
      <alignment horizontal="center" vertical="center"/>
    </xf>
    <xf numFmtId="0" fontId="5" fillId="0" borderId="0" xfId="11" applyAlignment="1">
      <alignment vertical="top" wrapText="1"/>
    </xf>
    <xf numFmtId="179" fontId="5" fillId="2" borderId="15" xfId="12" applyNumberFormat="1" applyFont="1" applyFill="1" applyBorder="1" applyAlignment="1">
      <alignment horizontal="right"/>
    </xf>
    <xf numFmtId="179" fontId="12" fillId="2" borderId="2" xfId="12" applyNumberFormat="1" applyFont="1" applyFill="1" applyBorder="1" applyAlignment="1">
      <alignment horizontal="center" vertical="center" wrapText="1"/>
    </xf>
    <xf numFmtId="179" fontId="12" fillId="0" borderId="2" xfId="12" applyNumberFormat="1" applyFont="1" applyBorder="1" applyAlignment="1">
      <alignment horizontal="center" vertical="center" wrapText="1"/>
    </xf>
    <xf numFmtId="179" fontId="32" fillId="0" borderId="2" xfId="12" applyNumberFormat="1" applyFont="1" applyFill="1" applyBorder="1" applyAlignment="1" applyProtection="1">
      <alignment horizontal="center" vertical="center" wrapText="1"/>
    </xf>
    <xf numFmtId="9" fontId="12" fillId="2" borderId="2" xfId="12" applyFont="1" applyFill="1" applyBorder="1" applyAlignment="1">
      <alignment horizontal="center" vertical="center"/>
    </xf>
    <xf numFmtId="174" fontId="8" fillId="0" borderId="17" xfId="11" applyNumberFormat="1" applyFont="1" applyBorder="1" applyAlignment="1">
      <alignment vertical="top"/>
    </xf>
    <xf numFmtId="165" fontId="8" fillId="0" borderId="2" xfId="11" applyNumberFormat="1" applyFont="1" applyBorder="1" applyAlignment="1">
      <alignment horizontal="right" vertical="top"/>
    </xf>
    <xf numFmtId="2" fontId="21" fillId="0" borderId="2" xfId="11" applyNumberFormat="1" applyFont="1" applyBorder="1" applyAlignment="1">
      <alignment vertical="top"/>
    </xf>
    <xf numFmtId="165" fontId="25" fillId="0" borderId="2" xfId="11" applyNumberFormat="1" applyFont="1" applyBorder="1" applyAlignment="1">
      <alignment horizontal="center"/>
    </xf>
    <xf numFmtId="2" fontId="8" fillId="0" borderId="2" xfId="11" applyNumberFormat="1" applyFont="1" applyBorder="1" applyAlignment="1">
      <alignment horizontal="right" vertical="top"/>
    </xf>
    <xf numFmtId="3" fontId="8" fillId="0" borderId="2" xfId="11" applyNumberFormat="1" applyFont="1" applyBorder="1" applyAlignment="1">
      <alignment horizontal="center"/>
    </xf>
    <xf numFmtId="174" fontId="8" fillId="0" borderId="17" xfId="11" applyNumberFormat="1" applyFont="1" applyBorder="1" applyAlignment="1">
      <alignment wrapText="1"/>
    </xf>
    <xf numFmtId="165" fontId="25" fillId="2" borderId="2" xfId="11" applyNumberFormat="1" applyFont="1" applyFill="1" applyBorder="1" applyAlignment="1">
      <alignment horizontal="right" vertical="top"/>
    </xf>
    <xf numFmtId="165" fontId="8" fillId="0" borderId="2" xfId="11" applyNumberFormat="1" applyFont="1" applyBorder="1" applyAlignment="1">
      <alignment horizontal="right"/>
    </xf>
    <xf numFmtId="2" fontId="8" fillId="0" borderId="2" xfId="11" applyNumberFormat="1" applyFont="1" applyBorder="1" applyAlignment="1">
      <alignment horizontal="right"/>
    </xf>
    <xf numFmtId="2" fontId="33" fillId="0" borderId="2" xfId="11" applyNumberFormat="1" applyFont="1" applyBorder="1" applyAlignment="1">
      <alignment horizontal="right"/>
    </xf>
    <xf numFmtId="0" fontId="31" fillId="0" borderId="0" xfId="13" applyNumberFormat="1" applyFont="1" applyAlignment="1">
      <alignment horizontal="left" vertical="top" wrapText="1"/>
    </xf>
    <xf numFmtId="0" fontId="8" fillId="0" borderId="0" xfId="13" applyNumberFormat="1" applyAlignment="1">
      <alignment vertical="top"/>
    </xf>
    <xf numFmtId="174" fontId="8" fillId="0" borderId="0" xfId="11" applyNumberFormat="1" applyFont="1" applyAlignment="1">
      <alignment vertical="top" wrapText="1"/>
    </xf>
    <xf numFmtId="174" fontId="8" fillId="0" borderId="2" xfId="11" applyNumberFormat="1" applyFont="1" applyBorder="1" applyAlignment="1">
      <alignment vertical="top" wrapText="1"/>
    </xf>
    <xf numFmtId="174" fontId="8" fillId="0" borderId="17" xfId="11" applyNumberFormat="1" applyFont="1" applyBorder="1" applyAlignment="1">
      <alignment vertical="top" wrapText="1"/>
    </xf>
    <xf numFmtId="2" fontId="8" fillId="0" borderId="2" xfId="11" applyNumberFormat="1" applyFont="1" applyBorder="1" applyAlignment="1">
      <alignment vertical="top"/>
    </xf>
    <xf numFmtId="165" fontId="25" fillId="0" borderId="2" xfId="11" applyNumberFormat="1" applyFont="1" applyBorder="1" applyAlignment="1">
      <alignment horizontal="right" vertical="top"/>
    </xf>
    <xf numFmtId="0" fontId="30" fillId="0" borderId="0" xfId="13" applyNumberFormat="1" applyFont="1" applyAlignment="1">
      <alignment horizontal="left" vertical="top" wrapText="1"/>
    </xf>
    <xf numFmtId="2" fontId="8" fillId="2" borderId="2" xfId="11" applyNumberFormat="1" applyFont="1" applyFill="1" applyBorder="1" applyAlignment="1">
      <alignment vertical="top"/>
    </xf>
    <xf numFmtId="165" fontId="25" fillId="0" borderId="2" xfId="11" applyNumberFormat="1" applyFont="1" applyBorder="1" applyAlignment="1">
      <alignment horizontal="center" vertical="top"/>
    </xf>
    <xf numFmtId="0" fontId="34" fillId="0" borderId="0" xfId="13" applyNumberFormat="1" applyFont="1" applyAlignment="1">
      <alignment horizontal="left" vertical="top"/>
    </xf>
    <xf numFmtId="2" fontId="21" fillId="2" borderId="2" xfId="11" applyNumberFormat="1" applyFont="1" applyFill="1" applyBorder="1" applyAlignment="1">
      <alignment vertical="top"/>
    </xf>
    <xf numFmtId="174" fontId="8" fillId="0" borderId="9" xfId="11" applyNumberFormat="1" applyFont="1" applyBorder="1" applyAlignment="1">
      <alignment horizontal="left" vertical="center" wrapText="1"/>
    </xf>
    <xf numFmtId="2" fontId="21" fillId="0" borderId="2" xfId="11" applyNumberFormat="1" applyFont="1" applyBorder="1"/>
    <xf numFmtId="165" fontId="25" fillId="0" borderId="6" xfId="11" applyNumberFormat="1" applyFont="1" applyBorder="1" applyAlignment="1">
      <alignment horizontal="center"/>
    </xf>
    <xf numFmtId="0" fontId="5" fillId="0" borderId="2" xfId="11" applyBorder="1"/>
    <xf numFmtId="174" fontId="8" fillId="0" borderId="2" xfId="11" applyNumberFormat="1" applyFont="1" applyBorder="1" applyAlignment="1">
      <alignment horizontal="left" vertical="top" wrapText="1"/>
    </xf>
    <xf numFmtId="165" fontId="25" fillId="0" borderId="6" xfId="11" applyNumberFormat="1" applyFont="1" applyBorder="1" applyAlignment="1">
      <alignment horizontal="center" vertical="top"/>
    </xf>
    <xf numFmtId="165" fontId="8" fillId="0" borderId="6" xfId="11" applyNumberFormat="1" applyFont="1" applyBorder="1" applyAlignment="1">
      <alignment horizontal="right" wrapText="1"/>
    </xf>
    <xf numFmtId="165" fontId="8" fillId="0" borderId="6" xfId="11" applyNumberFormat="1" applyFont="1" applyBorder="1" applyAlignment="1">
      <alignment horizontal="right"/>
    </xf>
    <xf numFmtId="174" fontId="8" fillId="0" borderId="17" xfId="11" applyNumberFormat="1" applyFont="1" applyBorder="1" applyAlignment="1">
      <alignment horizontal="left" vertical="top" wrapText="1"/>
    </xf>
    <xf numFmtId="2" fontId="8" fillId="0" borderId="6" xfId="11" applyNumberFormat="1" applyFont="1" applyBorder="1" applyAlignment="1">
      <alignment horizontal="right" vertical="top"/>
    </xf>
    <xf numFmtId="165" fontId="8" fillId="0" borderId="6" xfId="11" applyNumberFormat="1" applyFont="1" applyBorder="1" applyAlignment="1">
      <alignment horizontal="right" vertical="top"/>
    </xf>
    <xf numFmtId="174" fontId="25" fillId="0" borderId="17" xfId="11" applyNumberFormat="1" applyFont="1" applyBorder="1"/>
    <xf numFmtId="2" fontId="25" fillId="0" borderId="2" xfId="11" applyNumberFormat="1" applyFont="1" applyBorder="1" applyAlignment="1">
      <alignment horizontal="right"/>
    </xf>
    <xf numFmtId="3" fontId="5" fillId="0" borderId="0" xfId="11" applyNumberFormat="1"/>
    <xf numFmtId="165" fontId="21" fillId="0" borderId="0" xfId="11" applyNumberFormat="1" applyFont="1"/>
    <xf numFmtId="165" fontId="33" fillId="0" borderId="0" xfId="10" applyNumberFormat="1" applyFont="1"/>
    <xf numFmtId="165" fontId="20" fillId="0" borderId="0" xfId="11" applyNumberFormat="1" applyFont="1"/>
    <xf numFmtId="10" fontId="5" fillId="0" borderId="0" xfId="12" applyNumberFormat="1"/>
    <xf numFmtId="165" fontId="5" fillId="0" borderId="0" xfId="11" applyNumberFormat="1" applyAlignment="1">
      <alignment horizontal="right"/>
    </xf>
    <xf numFmtId="165" fontId="25" fillId="0" borderId="0" xfId="11" applyNumberFormat="1" applyFont="1" applyAlignment="1">
      <alignment horizontal="center" vertical="top" wrapText="1"/>
    </xf>
    <xf numFmtId="1" fontId="27" fillId="0" borderId="0" xfId="11" applyNumberFormat="1" applyFont="1" applyAlignment="1">
      <alignment horizontal="center"/>
    </xf>
    <xf numFmtId="165" fontId="27" fillId="0" borderId="0" xfId="11" applyNumberFormat="1" applyFont="1" applyAlignment="1">
      <alignment horizontal="left" wrapText="1"/>
    </xf>
    <xf numFmtId="165" fontId="5" fillId="0" borderId="0" xfId="11" applyNumberFormat="1" applyAlignment="1">
      <alignment horizontal="center"/>
    </xf>
    <xf numFmtId="165" fontId="12" fillId="0" borderId="0" xfId="11" applyNumberFormat="1" applyFont="1" applyAlignment="1">
      <alignment horizontal="left" wrapText="1"/>
    </xf>
    <xf numFmtId="165" fontId="12" fillId="0" borderId="0" xfId="11" applyNumberFormat="1" applyFont="1" applyAlignment="1">
      <alignment vertical="top"/>
    </xf>
    <xf numFmtId="165" fontId="12" fillId="0" borderId="0" xfId="11" applyNumberFormat="1" applyFont="1" applyAlignment="1">
      <alignment horizontal="center" vertical="center"/>
    </xf>
    <xf numFmtId="165" fontId="12" fillId="0" borderId="0" xfId="11" quotePrefix="1" applyNumberFormat="1" applyFont="1" applyAlignment="1">
      <alignment horizontal="center" vertical="center"/>
    </xf>
    <xf numFmtId="165" fontId="26" fillId="0" borderId="0" xfId="11" applyNumberFormat="1" applyFont="1" applyAlignment="1">
      <alignment horizontal="center" vertical="center" wrapText="1"/>
    </xf>
    <xf numFmtId="165" fontId="12" fillId="0" borderId="0" xfId="11" quotePrefix="1" applyNumberFormat="1" applyFont="1" applyAlignment="1">
      <alignment horizontal="center"/>
    </xf>
    <xf numFmtId="0" fontId="5" fillId="0" borderId="0" xfId="11" applyAlignment="1">
      <alignment wrapText="1"/>
    </xf>
    <xf numFmtId="165" fontId="12" fillId="0" borderId="0" xfId="11" applyNumberFormat="1" applyFont="1" applyAlignment="1">
      <alignment vertical="center" wrapText="1"/>
    </xf>
    <xf numFmtId="166" fontId="12" fillId="0" borderId="0" xfId="11" applyNumberFormat="1" applyFont="1" applyAlignment="1">
      <alignment horizontal="right" vertical="center"/>
    </xf>
    <xf numFmtId="165" fontId="12" fillId="0" borderId="0" xfId="11" applyNumberFormat="1" applyFont="1" applyAlignment="1">
      <alignment horizontal="right" vertical="center"/>
    </xf>
    <xf numFmtId="166" fontId="12" fillId="0" borderId="0" xfId="11" applyNumberFormat="1" applyFont="1" applyAlignment="1">
      <alignment horizontal="center" vertical="top"/>
    </xf>
    <xf numFmtId="166" fontId="12" fillId="0" borderId="0" xfId="11" applyNumberFormat="1" applyFont="1" applyAlignment="1">
      <alignment horizontal="center" vertical="center"/>
    </xf>
    <xf numFmtId="165" fontId="5" fillId="0" borderId="0" xfId="11" applyNumberFormat="1" applyAlignment="1">
      <alignment wrapText="1"/>
    </xf>
    <xf numFmtId="0" fontId="5" fillId="0" borderId="0" xfId="11" applyAlignment="1">
      <alignment horizontal="center" vertical="center"/>
    </xf>
    <xf numFmtId="0" fontId="5" fillId="0" borderId="0" xfId="11" applyAlignment="1">
      <alignment horizontal="left" vertical="center"/>
    </xf>
    <xf numFmtId="165" fontId="12" fillId="0" borderId="0" xfId="11" quotePrefix="1" applyNumberFormat="1" applyFont="1" applyAlignment="1">
      <alignment horizontal="left"/>
    </xf>
    <xf numFmtId="1" fontId="35" fillId="0" borderId="0" xfId="11" applyNumberFormat="1" applyFont="1" applyAlignment="1">
      <alignment horizontal="right"/>
    </xf>
    <xf numFmtId="165" fontId="26" fillId="0" borderId="0" xfId="11" applyNumberFormat="1" applyFont="1" applyAlignment="1">
      <alignment horizontal="left" wrapText="1"/>
    </xf>
    <xf numFmtId="2" fontId="5" fillId="0" borderId="0" xfId="11" applyNumberFormat="1"/>
    <xf numFmtId="172" fontId="8" fillId="0" borderId="2" xfId="11" applyNumberFormat="1" applyFont="1" applyBorder="1" applyAlignment="1">
      <alignment vertical="top"/>
    </xf>
    <xf numFmtId="2" fontId="19" fillId="0" borderId="0" xfId="11" applyNumberFormat="1" applyFont="1"/>
    <xf numFmtId="176" fontId="25" fillId="0" borderId="2" xfId="10" applyNumberFormat="1" applyFont="1" applyBorder="1" applyAlignment="1">
      <alignment vertical="top" wrapText="1"/>
    </xf>
    <xf numFmtId="0" fontId="36" fillId="0" borderId="0" xfId="26" applyFont="1" applyAlignment="1">
      <alignment horizontal="right"/>
    </xf>
    <xf numFmtId="0" fontId="2" fillId="0" borderId="0" xfId="26"/>
    <xf numFmtId="3" fontId="25" fillId="0" borderId="0" xfId="26" applyNumberFormat="1" applyFont="1"/>
    <xf numFmtId="174" fontId="8" fillId="0" borderId="0" xfId="26" applyNumberFormat="1" applyFont="1" applyAlignment="1">
      <alignment horizontal="right"/>
    </xf>
    <xf numFmtId="165" fontId="25" fillId="0" borderId="0" xfId="26" applyNumberFormat="1" applyFont="1" applyAlignment="1">
      <alignment horizontal="right"/>
    </xf>
    <xf numFmtId="3" fontId="25" fillId="0" borderId="20" xfId="26" applyNumberFormat="1" applyFont="1" applyBorder="1" applyAlignment="1">
      <alignment horizontal="center" vertical="center"/>
    </xf>
    <xf numFmtId="174" fontId="25" fillId="0" borderId="10" xfId="26" applyNumberFormat="1" applyFont="1" applyBorder="1" applyAlignment="1">
      <alignment horizontal="center" vertical="center"/>
    </xf>
    <xf numFmtId="165" fontId="25" fillId="0" borderId="10" xfId="10" applyNumberFormat="1" applyFont="1" applyBorder="1" applyAlignment="1">
      <alignment horizontal="center" vertical="center"/>
    </xf>
    <xf numFmtId="165" fontId="25" fillId="0" borderId="21" xfId="10" applyNumberFormat="1" applyFont="1" applyBorder="1" applyAlignment="1">
      <alignment horizontal="center" vertical="center" wrapText="1"/>
    </xf>
    <xf numFmtId="165" fontId="25" fillId="0" borderId="22" xfId="10" applyNumberFormat="1" applyFont="1" applyBorder="1" applyAlignment="1">
      <alignment horizontal="center" vertical="center" wrapText="1"/>
    </xf>
    <xf numFmtId="3" fontId="8" fillId="0" borderId="23" xfId="26" applyNumberFormat="1" applyFont="1" applyBorder="1" applyAlignment="1">
      <alignment horizontal="center" vertical="top"/>
    </xf>
    <xf numFmtId="174" fontId="8" fillId="0" borderId="9" xfId="26" applyNumberFormat="1" applyFont="1" applyBorder="1" applyAlignment="1">
      <alignment horizontal="left" vertical="top" wrapText="1"/>
    </xf>
    <xf numFmtId="176" fontId="8" fillId="0" borderId="24" xfId="10" applyNumberFormat="1" applyBorder="1" applyAlignment="1">
      <alignment vertical="top" wrapText="1"/>
    </xf>
    <xf numFmtId="3" fontId="8" fillId="0" borderId="25" xfId="26" applyNumberFormat="1" applyFont="1" applyBorder="1" applyAlignment="1">
      <alignment horizontal="center" vertical="top"/>
    </xf>
    <xf numFmtId="174" fontId="8" fillId="0" borderId="26" xfId="26" applyNumberFormat="1" applyFont="1" applyBorder="1" applyAlignment="1">
      <alignment horizontal="left" vertical="center" wrapText="1"/>
    </xf>
    <xf numFmtId="176" fontId="25" fillId="0" borderId="26" xfId="10" applyNumberFormat="1" applyFont="1" applyBorder="1" applyAlignment="1">
      <alignment vertical="top" wrapText="1"/>
    </xf>
    <xf numFmtId="176" fontId="25" fillId="0" borderId="27" xfId="10" applyNumberFormat="1" applyFont="1" applyBorder="1" applyAlignment="1">
      <alignment vertical="top" wrapText="1"/>
    </xf>
    <xf numFmtId="3" fontId="8" fillId="0" borderId="28" xfId="26" applyNumberFormat="1" applyFont="1" applyBorder="1" applyAlignment="1">
      <alignment horizontal="center" vertical="top"/>
    </xf>
    <xf numFmtId="174" fontId="8" fillId="0" borderId="16" xfId="26" applyNumberFormat="1" applyFont="1" applyBorder="1" applyAlignment="1">
      <alignment horizontal="left" vertical="top"/>
    </xf>
    <xf numFmtId="176" fontId="25" fillId="0" borderId="17" xfId="10" applyNumberFormat="1" applyFont="1" applyBorder="1" applyAlignment="1">
      <alignment vertical="top" wrapText="1"/>
    </xf>
    <xf numFmtId="176" fontId="25" fillId="0" borderId="29" xfId="10" applyNumberFormat="1" applyFont="1" applyBorder="1" applyAlignment="1">
      <alignment vertical="top" wrapText="1"/>
    </xf>
    <xf numFmtId="174" fontId="8" fillId="0" borderId="2" xfId="26" applyNumberFormat="1" applyFont="1" applyBorder="1" applyAlignment="1">
      <alignment horizontal="left" vertical="top"/>
    </xf>
    <xf numFmtId="3" fontId="8" fillId="0" borderId="30" xfId="26" applyNumberFormat="1" applyFont="1" applyBorder="1" applyAlignment="1">
      <alignment horizontal="center" vertical="top"/>
    </xf>
    <xf numFmtId="174" fontId="8" fillId="0" borderId="7" xfId="26" applyNumberFormat="1" applyFont="1" applyBorder="1" applyAlignment="1">
      <alignment horizontal="left" vertical="top"/>
    </xf>
    <xf numFmtId="166" fontId="25" fillId="0" borderId="7" xfId="10" applyNumberFormat="1" applyFont="1" applyBorder="1" applyAlignment="1">
      <alignment vertical="top" wrapText="1"/>
    </xf>
    <xf numFmtId="10" fontId="25" fillId="0" borderId="8" xfId="25" applyNumberFormat="1" applyFont="1" applyBorder="1" applyAlignment="1">
      <alignment horizontal="center" vertical="center" wrapText="1"/>
    </xf>
    <xf numFmtId="10" fontId="25" fillId="0" borderId="31" xfId="25" applyNumberFormat="1" applyFont="1" applyBorder="1" applyAlignment="1">
      <alignment horizontal="center" vertical="center" wrapText="1"/>
    </xf>
    <xf numFmtId="3" fontId="8" fillId="0" borderId="32" xfId="26" applyNumberFormat="1" applyFont="1" applyBorder="1" applyAlignment="1">
      <alignment horizontal="center" vertical="top"/>
    </xf>
    <xf numFmtId="174" fontId="8" fillId="0" borderId="33" xfId="26" applyNumberFormat="1" applyFont="1" applyBorder="1" applyAlignment="1">
      <alignment horizontal="left" vertical="top"/>
    </xf>
    <xf numFmtId="166" fontId="8" fillId="0" borderId="33" xfId="10" applyNumberFormat="1" applyBorder="1" applyAlignment="1">
      <alignment vertical="top" wrapText="1"/>
    </xf>
    <xf numFmtId="10" fontId="25" fillId="0" borderId="33" xfId="25" applyNumberFormat="1" applyFont="1" applyBorder="1" applyAlignment="1">
      <alignment horizontal="center" vertical="center" wrapText="1"/>
    </xf>
    <xf numFmtId="10" fontId="25" fillId="0" borderId="34" xfId="25" applyNumberFormat="1" applyFont="1" applyBorder="1" applyAlignment="1">
      <alignment horizontal="center" vertical="center" wrapText="1"/>
    </xf>
    <xf numFmtId="165" fontId="8" fillId="0" borderId="0" xfId="26" applyNumberFormat="1" applyFont="1" applyAlignment="1">
      <alignment horizontal="center"/>
    </xf>
    <xf numFmtId="165" fontId="38" fillId="0" borderId="38" xfId="0" applyFont="1" applyBorder="1" applyAlignment="1">
      <alignment horizontal="center"/>
    </xf>
    <xf numFmtId="174" fontId="8" fillId="0" borderId="23" xfId="26" applyNumberFormat="1" applyFont="1" applyBorder="1" applyAlignment="1">
      <alignment horizontal="left" vertical="top" wrapText="1"/>
    </xf>
    <xf numFmtId="183" fontId="0" fillId="0" borderId="0" xfId="0" applyNumberFormat="1" applyAlignment="1">
      <alignment horizontal="center"/>
    </xf>
    <xf numFmtId="166" fontId="20" fillId="0" borderId="18" xfId="0" applyNumberFormat="1" applyFont="1" applyBorder="1" applyAlignment="1">
      <alignment horizontal="center" vertical="center"/>
    </xf>
    <xf numFmtId="176" fontId="25" fillId="0" borderId="40" xfId="10" applyNumberFormat="1" applyFont="1" applyBorder="1" applyAlignment="1">
      <alignment vertical="top" wrapText="1"/>
    </xf>
    <xf numFmtId="174" fontId="25" fillId="0" borderId="20" xfId="26" applyNumberFormat="1" applyFont="1" applyBorder="1" applyAlignment="1">
      <alignment horizontal="right" vertical="top" wrapText="1"/>
    </xf>
    <xf numFmtId="183" fontId="0" fillId="0" borderId="41" xfId="0" applyNumberFormat="1" applyBorder="1" applyAlignment="1">
      <alignment horizontal="center"/>
    </xf>
    <xf numFmtId="183" fontId="0" fillId="0" borderId="4" xfId="0" applyNumberFormat="1" applyBorder="1" applyAlignment="1">
      <alignment horizontal="center"/>
    </xf>
    <xf numFmtId="183" fontId="0" fillId="0" borderId="9" xfId="0" applyNumberFormat="1" applyBorder="1" applyAlignment="1">
      <alignment horizontal="center"/>
    </xf>
    <xf numFmtId="183" fontId="0" fillId="0" borderId="11" xfId="0" applyNumberFormat="1" applyBorder="1" applyAlignment="1">
      <alignment horizontal="center"/>
    </xf>
    <xf numFmtId="183" fontId="38" fillId="0" borderId="36" xfId="0" applyNumberFormat="1" applyFont="1" applyBorder="1"/>
    <xf numFmtId="183" fontId="38" fillId="0" borderId="37" xfId="0" applyNumberFormat="1" applyFont="1" applyBorder="1"/>
    <xf numFmtId="183" fontId="0" fillId="0" borderId="0" xfId="0" applyNumberFormat="1"/>
    <xf numFmtId="183" fontId="0" fillId="0" borderId="42" xfId="0" applyNumberFormat="1" applyBorder="1" applyAlignment="1">
      <alignment horizontal="right"/>
    </xf>
    <xf numFmtId="183" fontId="38" fillId="0" borderId="19" xfId="0" applyNumberFormat="1" applyFont="1" applyBorder="1"/>
    <xf numFmtId="183" fontId="8" fillId="0" borderId="43" xfId="0" applyNumberFormat="1" applyFont="1" applyBorder="1" applyAlignment="1">
      <alignment horizontal="right"/>
    </xf>
    <xf numFmtId="183" fontId="38" fillId="0" borderId="3" xfId="0" applyNumberFormat="1" applyFont="1" applyBorder="1"/>
    <xf numFmtId="165" fontId="38" fillId="0" borderId="38" xfId="0" applyFont="1" applyBorder="1" applyAlignment="1">
      <alignment horizontal="center" vertical="center"/>
    </xf>
    <xf numFmtId="166" fontId="39" fillId="0" borderId="39" xfId="0" applyNumberFormat="1" applyFont="1" applyBorder="1" applyAlignment="1">
      <alignment horizontal="center" vertical="center"/>
    </xf>
    <xf numFmtId="184" fontId="38" fillId="0" borderId="10" xfId="0" applyNumberFormat="1" applyFont="1" applyBorder="1"/>
    <xf numFmtId="176" fontId="8" fillId="0" borderId="12" xfId="10" applyNumberFormat="1" applyBorder="1" applyAlignment="1">
      <alignment horizontal="right" vertical="top" wrapText="1"/>
    </xf>
    <xf numFmtId="165" fontId="5" fillId="0" borderId="2" xfId="11" applyNumberFormat="1" applyBorder="1" applyAlignment="1">
      <alignment horizontal="center"/>
    </xf>
    <xf numFmtId="165" fontId="12" fillId="0" borderId="2" xfId="11" applyNumberFormat="1" applyFont="1" applyBorder="1" applyAlignment="1">
      <alignment horizontal="center"/>
    </xf>
    <xf numFmtId="165" fontId="23" fillId="0" borderId="0" xfId="10" applyNumberFormat="1" applyFont="1" applyAlignment="1">
      <alignment horizontal="center"/>
    </xf>
    <xf numFmtId="165" fontId="25" fillId="0" borderId="0" xfId="10" applyNumberFormat="1" applyFont="1" applyAlignment="1">
      <alignment horizontal="center" vertical="center" wrapText="1"/>
    </xf>
    <xf numFmtId="165" fontId="25" fillId="0" borderId="0" xfId="10" applyNumberFormat="1" applyFont="1" applyAlignment="1">
      <alignment horizontal="center"/>
    </xf>
    <xf numFmtId="165" fontId="36" fillId="0" borderId="0" xfId="10" applyNumberFormat="1" applyFont="1" applyAlignment="1">
      <alignment horizontal="center"/>
    </xf>
    <xf numFmtId="165" fontId="25" fillId="0" borderId="35" xfId="10" applyNumberFormat="1" applyFont="1" applyBorder="1" applyAlignment="1">
      <alignment horizontal="center" wrapText="1"/>
    </xf>
    <xf numFmtId="165" fontId="25" fillId="0" borderId="36" xfId="10" applyNumberFormat="1" applyFont="1" applyBorder="1" applyAlignment="1">
      <alignment horizontal="center" wrapText="1"/>
    </xf>
    <xf numFmtId="165" fontId="25" fillId="0" borderId="37" xfId="10" applyNumberFormat="1" applyFont="1" applyBorder="1" applyAlignment="1">
      <alignment horizontal="center" wrapText="1"/>
    </xf>
    <xf numFmtId="165" fontId="23" fillId="0" borderId="0" xfId="10" applyNumberFormat="1" applyFont="1" applyAlignment="1">
      <alignment horizontal="center" vertical="center" wrapText="1"/>
    </xf>
    <xf numFmtId="165" fontId="38" fillId="0" borderId="35" xfId="0" applyFont="1" applyBorder="1" applyAlignment="1">
      <alignment horizontal="center"/>
    </xf>
    <xf numFmtId="165" fontId="38" fillId="0" borderId="36" xfId="0" applyFont="1" applyBorder="1" applyAlignment="1">
      <alignment horizontal="center"/>
    </xf>
    <xf numFmtId="165" fontId="38" fillId="0" borderId="37" xfId="0" applyFont="1" applyBorder="1" applyAlignment="1">
      <alignment horizontal="center"/>
    </xf>
  </cellXfs>
  <cellStyles count="33">
    <cellStyle name="Comma 2" xfId="9" xr:uid="{00000000-0005-0000-0000-000000000000}"/>
    <cellStyle name="Comma 2 10" xfId="20" xr:uid="{00000000-0005-0000-0000-000001000000}"/>
    <cellStyle name="Comma 4 2 3" xfId="1" xr:uid="{00000000-0005-0000-0000-000002000000}"/>
    <cellStyle name="Comma 4 5" xfId="7" xr:uid="{00000000-0005-0000-0000-000003000000}"/>
    <cellStyle name="Normal" xfId="0" builtinId="0"/>
    <cellStyle name="Normal 10 3 2 2 6" xfId="3" xr:uid="{00000000-0005-0000-0000-000005000000}"/>
    <cellStyle name="Normal 10 3 2 2 6 2" xfId="17" xr:uid="{00000000-0005-0000-0000-000006000000}"/>
    <cellStyle name="Normal 10 3 2 2 6 3" xfId="22" xr:uid="{00000000-0005-0000-0000-000007000000}"/>
    <cellStyle name="Normal 2 15" xfId="32" xr:uid="{E226F726-E4E4-4A12-94E9-12C23914964F}"/>
    <cellStyle name="Normal 2 15 2" xfId="29" xr:uid="{F1385D08-814A-4324-857C-376BAAEFBA70}"/>
    <cellStyle name="Normal 2 2" xfId="14" xr:uid="{00000000-0005-0000-0000-000008000000}"/>
    <cellStyle name="Normal 2 2 2" xfId="11" xr:uid="{00000000-0005-0000-0000-000009000000}"/>
    <cellStyle name="Normal 2 2 2 2" xfId="27" xr:uid="{C3F08FCE-9041-4464-A81E-0A4BCD5CAB9B}"/>
    <cellStyle name="Normal 2 2 2 4" xfId="26" xr:uid="{00000000-0005-0000-0000-00000A000000}"/>
    <cellStyle name="Normal 24 2 2 2 2" xfId="5" xr:uid="{00000000-0005-0000-0000-00000B000000}"/>
    <cellStyle name="Normal 24 2 2 2 2 2" xfId="18" xr:uid="{00000000-0005-0000-0000-00000C000000}"/>
    <cellStyle name="Normal 24 2 2 2 2 3" xfId="23" xr:uid="{00000000-0005-0000-0000-00000D000000}"/>
    <cellStyle name="Normal 27" xfId="4" xr:uid="{00000000-0005-0000-0000-00000E000000}"/>
    <cellStyle name="Normal 3" xfId="13" xr:uid="{00000000-0005-0000-0000-00000F000000}"/>
    <cellStyle name="Normal 3 2" xfId="6" xr:uid="{00000000-0005-0000-0000-000010000000}"/>
    <cellStyle name="Normal 3 2 3" xfId="30" xr:uid="{4B160FA7-303B-416F-A1ED-FEE47052FD32}"/>
    <cellStyle name="Normal 30" xfId="8" xr:uid="{00000000-0005-0000-0000-000011000000}"/>
    <cellStyle name="Normal 30 2" xfId="19" xr:uid="{00000000-0005-0000-0000-000012000000}"/>
    <cellStyle name="Normal 30 3" xfId="24" xr:uid="{00000000-0005-0000-0000-000013000000}"/>
    <cellStyle name="Normal 6 2 2 2 2 2" xfId="2" xr:uid="{00000000-0005-0000-0000-000014000000}"/>
    <cellStyle name="Normal 6 2 2 2 2 2 2" xfId="15" xr:uid="{00000000-0005-0000-0000-000015000000}"/>
    <cellStyle name="Normal 6 2 2 2 2 2 3" xfId="21" xr:uid="{00000000-0005-0000-0000-000016000000}"/>
    <cellStyle name="Normal 9 2" xfId="31" xr:uid="{792E956E-6883-4D56-B47C-37EADB0AB2AA}"/>
    <cellStyle name="Normal_Sheet2" xfId="10" xr:uid="{00000000-0005-0000-0000-000017000000}"/>
    <cellStyle name="Percent" xfId="25" builtinId="5"/>
    <cellStyle name="Percent 10" xfId="28" xr:uid="{1EAF1631-0CBB-494A-8750-1FEFE7A12248}"/>
    <cellStyle name="Percent 2" xfId="12" xr:uid="{00000000-0005-0000-0000-000019000000}"/>
    <cellStyle name="Percent 3" xfId="1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677264</xdr:colOff>
      <xdr:row>1</xdr:row>
      <xdr:rowOff>240995</xdr:rowOff>
    </xdr:from>
    <xdr:to>
      <xdr:col>1</xdr:col>
      <xdr:colOff>447768</xdr:colOff>
      <xdr:row>2</xdr:row>
      <xdr:rowOff>22952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D20FEFD-51C8-4650-AE24-B9A648863E24}"/>
            </a:ext>
          </a:extLst>
        </xdr:cNvPr>
        <xdr:cNvSpPr txBox="1">
          <a:spLocks noChangeArrowheads="1"/>
        </xdr:cNvSpPr>
      </xdr:nvSpPr>
      <xdr:spPr bwMode="auto">
        <a:xfrm flipH="1">
          <a:off x="553439" y="383870"/>
          <a:ext cx="446779" cy="2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FB0C5FE-E2E7-4F28-ADAE-E5CCB19809D9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193465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C1F94FD-655E-4652-B850-5D42C4053EC6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93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E13BEBB-1F8B-453B-9CD6-7F15E0C78B76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8</xdr:row>
      <xdr:rowOff>143563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7B9E3BAA-F814-4E76-B7B4-311727103527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581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7</xdr:row>
      <xdr:rowOff>104339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CC8ABA92-074C-4AB7-8229-EB195370439C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323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52B51A2B-07EF-4DFC-B7C5-D5575A53EB74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3F4675C5-CEA5-46F3-9ACB-9997737A948F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28</xdr:row>
      <xdr:rowOff>0</xdr:rowOff>
    </xdr:from>
    <xdr:to>
      <xdr:col>1</xdr:col>
      <xdr:colOff>838200</xdr:colOff>
      <xdr:row>28</xdr:row>
      <xdr:rowOff>114300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2FD5320-4B90-4D00-988F-E7E40029E822}"/>
            </a:ext>
          </a:extLst>
        </xdr:cNvPr>
        <xdr:cNvSpPr txBox="1">
          <a:spLocks noChangeArrowheads="1"/>
        </xdr:cNvSpPr>
      </xdr:nvSpPr>
      <xdr:spPr bwMode="auto">
        <a:xfrm>
          <a:off x="1390650" y="68103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7BDFD070-5FE1-4ACA-B65B-7385EE195758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6</xdr:row>
      <xdr:rowOff>0</xdr:rowOff>
    </xdr:from>
    <xdr:ext cx="0" cy="11430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87F2D1DE-86AC-4920-B39E-68A7BB5D3CA4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677264</xdr:colOff>
      <xdr:row>1</xdr:row>
      <xdr:rowOff>240995</xdr:rowOff>
    </xdr:from>
    <xdr:to>
      <xdr:col>1</xdr:col>
      <xdr:colOff>447768</xdr:colOff>
      <xdr:row>2</xdr:row>
      <xdr:rowOff>22952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B03DC088-BC22-4044-8735-363A076F4605}"/>
            </a:ext>
          </a:extLst>
        </xdr:cNvPr>
        <xdr:cNvSpPr txBox="1">
          <a:spLocks noChangeArrowheads="1"/>
        </xdr:cNvSpPr>
      </xdr:nvSpPr>
      <xdr:spPr bwMode="auto">
        <a:xfrm flipH="1">
          <a:off x="553439" y="383870"/>
          <a:ext cx="446779" cy="2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5847DFE0-2F52-49F9-9C59-87FCE6D8F45C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193465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BC0F2829-3360-48B1-A339-F14649B99CED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93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379CF261-4551-40E1-9A53-CCF44AB4F0C9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8</xdr:row>
      <xdr:rowOff>143563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A2CE496C-8670-4984-90A6-14834D628F93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581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7</xdr:row>
      <xdr:rowOff>104339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B4A31BC8-F123-439C-A72C-465FA3185F8E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323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A4CAA078-9410-4F11-8A24-DC7C41C1B21A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13A70250-A202-4910-B1FF-12B4033339CF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28</xdr:row>
      <xdr:rowOff>0</xdr:rowOff>
    </xdr:from>
    <xdr:to>
      <xdr:col>1</xdr:col>
      <xdr:colOff>838200</xdr:colOff>
      <xdr:row>28</xdr:row>
      <xdr:rowOff>114300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868923B-2B4B-491A-AAF7-469E82D51564}"/>
            </a:ext>
          </a:extLst>
        </xdr:cNvPr>
        <xdr:cNvSpPr txBox="1">
          <a:spLocks noChangeArrowheads="1"/>
        </xdr:cNvSpPr>
      </xdr:nvSpPr>
      <xdr:spPr bwMode="auto">
        <a:xfrm>
          <a:off x="1390650" y="68103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360F07E-ECAF-4E0F-944C-11F274269E91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6</xdr:row>
      <xdr:rowOff>0</xdr:rowOff>
    </xdr:from>
    <xdr:ext cx="0" cy="11430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1CD4CC02-C24A-4BFD-84FA-E6DB7C2DAC75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677264</xdr:colOff>
      <xdr:row>1</xdr:row>
      <xdr:rowOff>240995</xdr:rowOff>
    </xdr:from>
    <xdr:to>
      <xdr:col>1</xdr:col>
      <xdr:colOff>394428</xdr:colOff>
      <xdr:row>2</xdr:row>
      <xdr:rowOff>22952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BBC5833-1AD9-4DC3-9EDD-49B7CEC4A810}"/>
            </a:ext>
          </a:extLst>
        </xdr:cNvPr>
        <xdr:cNvSpPr txBox="1">
          <a:spLocks noChangeArrowheads="1"/>
        </xdr:cNvSpPr>
      </xdr:nvSpPr>
      <xdr:spPr bwMode="auto">
        <a:xfrm flipH="1">
          <a:off x="553439" y="383870"/>
          <a:ext cx="393439" cy="2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11C1666B-D340-44EB-A3A4-507AB25EDD35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6</xdr:row>
      <xdr:rowOff>2965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FEDD69BA-AE0D-4D1F-88BC-A3206BD81014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383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69B77CEB-6B35-4CAB-9A3A-324F36C8A557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9</xdr:row>
      <xdr:rowOff>76888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D56C2C44-D57C-41B5-877A-54670C5AE550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734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7</xdr:row>
      <xdr:rowOff>157679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8709C0EA-C242-4C7C-A4B1-4CC19EBD687F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376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1BEFACC4-EB46-49E6-86C7-2C58C7AD18BE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FF0155FB-6E42-465E-A706-E7A2502D1E91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30</xdr:row>
      <xdr:rowOff>0</xdr:rowOff>
    </xdr:from>
    <xdr:to>
      <xdr:col>1</xdr:col>
      <xdr:colOff>838200</xdr:colOff>
      <xdr:row>30</xdr:row>
      <xdr:rowOff>114300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D5665CC7-193C-46C6-930F-843E4A0C2CB8}"/>
            </a:ext>
          </a:extLst>
        </xdr:cNvPr>
        <xdr:cNvSpPr txBox="1">
          <a:spLocks noChangeArrowheads="1"/>
        </xdr:cNvSpPr>
      </xdr:nvSpPr>
      <xdr:spPr bwMode="auto">
        <a:xfrm>
          <a:off x="1390650" y="74390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94F4ED7-5484-4562-A175-AF66994686F7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6</xdr:row>
      <xdr:rowOff>0</xdr:rowOff>
    </xdr:from>
    <xdr:ext cx="0" cy="11430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2D52A2CD-2F2B-4E03-A648-86086E9856A2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677264</xdr:colOff>
      <xdr:row>1</xdr:row>
      <xdr:rowOff>240995</xdr:rowOff>
    </xdr:from>
    <xdr:to>
      <xdr:col>1</xdr:col>
      <xdr:colOff>394428</xdr:colOff>
      <xdr:row>2</xdr:row>
      <xdr:rowOff>22952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D1F0D0AD-ADBB-40C1-A4D5-D387F3F037A3}"/>
            </a:ext>
          </a:extLst>
        </xdr:cNvPr>
        <xdr:cNvSpPr txBox="1">
          <a:spLocks noChangeArrowheads="1"/>
        </xdr:cNvSpPr>
      </xdr:nvSpPr>
      <xdr:spPr bwMode="auto">
        <a:xfrm flipH="1">
          <a:off x="553439" y="383870"/>
          <a:ext cx="393439" cy="2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485A3234-0E62-425D-90DF-2668E1F41F5D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6</xdr:row>
      <xdr:rowOff>2965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B0EAC0F4-357D-451B-8C8C-364D13E656EE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383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F147E3E-5898-4203-AA48-B54F08854FE5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9</xdr:row>
      <xdr:rowOff>76888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7AF8266A-1176-41C0-8757-C1EA0C86687C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734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7</xdr:row>
      <xdr:rowOff>157679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AA074D70-DE16-4C16-B4AA-97F1A32CC952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376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7FE0F98D-E0DD-414C-862D-6A512081E3AE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A9E90834-42A3-449A-B73F-DD2636E5072C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30</xdr:row>
      <xdr:rowOff>0</xdr:rowOff>
    </xdr:from>
    <xdr:to>
      <xdr:col>1</xdr:col>
      <xdr:colOff>838200</xdr:colOff>
      <xdr:row>30</xdr:row>
      <xdr:rowOff>114300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E5C37E1A-5201-46B0-8ABF-BD5AB2AEF17C}"/>
            </a:ext>
          </a:extLst>
        </xdr:cNvPr>
        <xdr:cNvSpPr txBox="1">
          <a:spLocks noChangeArrowheads="1"/>
        </xdr:cNvSpPr>
      </xdr:nvSpPr>
      <xdr:spPr bwMode="auto">
        <a:xfrm>
          <a:off x="1390650" y="74390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7D876E7E-99B7-49FA-8745-132FB9B11CB0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6</xdr:row>
      <xdr:rowOff>0</xdr:rowOff>
    </xdr:from>
    <xdr:ext cx="0" cy="11430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C5EFFF67-0659-42AB-AF1A-658E20B9A3A0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838200</xdr:colOff>
      <xdr:row>44</xdr:row>
      <xdr:rowOff>0</xdr:rowOff>
    </xdr:from>
    <xdr:to>
      <xdr:col>1</xdr:col>
      <xdr:colOff>838200</xdr:colOff>
      <xdr:row>44</xdr:row>
      <xdr:rowOff>114300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B2B3CDF6-205F-4A9F-BCCA-B5F84659A454}"/>
            </a:ext>
          </a:extLst>
        </xdr:cNvPr>
        <xdr:cNvSpPr txBox="1">
          <a:spLocks noChangeArrowheads="1"/>
        </xdr:cNvSpPr>
      </xdr:nvSpPr>
      <xdr:spPr bwMode="auto">
        <a:xfrm>
          <a:off x="1390650" y="10829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44</xdr:row>
      <xdr:rowOff>0</xdr:rowOff>
    </xdr:from>
    <xdr:to>
      <xdr:col>1</xdr:col>
      <xdr:colOff>838200</xdr:colOff>
      <xdr:row>44</xdr:row>
      <xdr:rowOff>114300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315A20F7-6589-496F-9BFE-113EA8CA7AF6}"/>
            </a:ext>
          </a:extLst>
        </xdr:cNvPr>
        <xdr:cNvSpPr txBox="1">
          <a:spLocks noChangeArrowheads="1"/>
        </xdr:cNvSpPr>
      </xdr:nvSpPr>
      <xdr:spPr bwMode="auto">
        <a:xfrm>
          <a:off x="1390650" y="10829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44</xdr:row>
      <xdr:rowOff>0</xdr:rowOff>
    </xdr:from>
    <xdr:to>
      <xdr:col>1</xdr:col>
      <xdr:colOff>838200</xdr:colOff>
      <xdr:row>44</xdr:row>
      <xdr:rowOff>114300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BA62B23-B771-4B6F-84DF-EFEA01E16C7A}"/>
            </a:ext>
          </a:extLst>
        </xdr:cNvPr>
        <xdr:cNvSpPr txBox="1">
          <a:spLocks noChangeArrowheads="1"/>
        </xdr:cNvSpPr>
      </xdr:nvSpPr>
      <xdr:spPr bwMode="auto">
        <a:xfrm>
          <a:off x="1390650" y="10829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44</xdr:row>
      <xdr:rowOff>0</xdr:rowOff>
    </xdr:from>
    <xdr:to>
      <xdr:col>1</xdr:col>
      <xdr:colOff>838200</xdr:colOff>
      <xdr:row>44</xdr:row>
      <xdr:rowOff>114300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C70DE51-8FBF-4859-B703-295C6F9C64D4}"/>
            </a:ext>
          </a:extLst>
        </xdr:cNvPr>
        <xdr:cNvSpPr txBox="1">
          <a:spLocks noChangeArrowheads="1"/>
        </xdr:cNvSpPr>
      </xdr:nvSpPr>
      <xdr:spPr bwMode="auto">
        <a:xfrm>
          <a:off x="1390650" y="10829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44</xdr:row>
      <xdr:rowOff>0</xdr:rowOff>
    </xdr:from>
    <xdr:ext cx="0" cy="11430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EBE4E434-9E0E-4002-845F-10588AA12246}"/>
            </a:ext>
          </a:extLst>
        </xdr:cNvPr>
        <xdr:cNvSpPr txBox="1">
          <a:spLocks noChangeArrowheads="1"/>
        </xdr:cNvSpPr>
      </xdr:nvSpPr>
      <xdr:spPr bwMode="auto">
        <a:xfrm>
          <a:off x="1390650" y="10829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0" cy="11430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DAF4858E-4BA5-4FFD-843A-72BC21E463CB}"/>
            </a:ext>
          </a:extLst>
        </xdr:cNvPr>
        <xdr:cNvSpPr txBox="1">
          <a:spLocks noChangeArrowheads="1"/>
        </xdr:cNvSpPr>
      </xdr:nvSpPr>
      <xdr:spPr bwMode="auto">
        <a:xfrm>
          <a:off x="1390650" y="15782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0" cy="11430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3F6F2C51-BA33-4640-8AA1-1AD961A8EE1C}"/>
            </a:ext>
          </a:extLst>
        </xdr:cNvPr>
        <xdr:cNvSpPr txBox="1">
          <a:spLocks noChangeArrowheads="1"/>
        </xdr:cNvSpPr>
      </xdr:nvSpPr>
      <xdr:spPr bwMode="auto">
        <a:xfrm>
          <a:off x="1390650" y="15782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0" cy="11430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501188F9-22C8-4039-8933-7BB89449D1FB}"/>
            </a:ext>
          </a:extLst>
        </xdr:cNvPr>
        <xdr:cNvSpPr txBox="1">
          <a:spLocks noChangeArrowheads="1"/>
        </xdr:cNvSpPr>
      </xdr:nvSpPr>
      <xdr:spPr bwMode="auto">
        <a:xfrm>
          <a:off x="1390650" y="15782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0" cy="11430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5AF466FE-D60F-43A2-ABDB-6F2EABABAD3F}"/>
            </a:ext>
          </a:extLst>
        </xdr:cNvPr>
        <xdr:cNvSpPr txBox="1">
          <a:spLocks noChangeArrowheads="1"/>
        </xdr:cNvSpPr>
      </xdr:nvSpPr>
      <xdr:spPr bwMode="auto">
        <a:xfrm>
          <a:off x="1390650" y="15782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58</xdr:row>
      <xdr:rowOff>0</xdr:rowOff>
    </xdr:from>
    <xdr:ext cx="0" cy="11430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CF7843ED-30E0-4FA5-B3A8-8D133C71831D}"/>
            </a:ext>
          </a:extLst>
        </xdr:cNvPr>
        <xdr:cNvSpPr txBox="1">
          <a:spLocks noChangeArrowheads="1"/>
        </xdr:cNvSpPr>
      </xdr:nvSpPr>
      <xdr:spPr bwMode="auto">
        <a:xfrm>
          <a:off x="1390650" y="15782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677264</xdr:colOff>
      <xdr:row>1</xdr:row>
      <xdr:rowOff>240995</xdr:rowOff>
    </xdr:from>
    <xdr:to>
      <xdr:col>1</xdr:col>
      <xdr:colOff>447768</xdr:colOff>
      <xdr:row>2</xdr:row>
      <xdr:rowOff>22952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9ACE4B7A-6432-4194-BA08-2D10F03D3E31}"/>
            </a:ext>
          </a:extLst>
        </xdr:cNvPr>
        <xdr:cNvSpPr txBox="1">
          <a:spLocks noChangeArrowheads="1"/>
        </xdr:cNvSpPr>
      </xdr:nvSpPr>
      <xdr:spPr bwMode="auto">
        <a:xfrm flipH="1">
          <a:off x="553439" y="383870"/>
          <a:ext cx="446779" cy="2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1EB25C3C-2C35-4D3F-AEDA-7698D8BF931C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193465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4D096CAB-D82F-41B2-BE3D-654F23263030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93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B7F84FBF-AAE2-44E1-941A-418B32E97AC1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8</xdr:row>
      <xdr:rowOff>143563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7C166A3D-6395-49CA-94E9-8BD972BAACA5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581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7</xdr:row>
      <xdr:rowOff>104339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424702B3-AD33-479C-B573-0B5281C5838B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323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19CD7094-1F93-4AC2-BFED-DB9D8FFD2FED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51DE003D-DF4A-4E59-9876-248B7D0DAF29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44</xdr:row>
      <xdr:rowOff>0</xdr:rowOff>
    </xdr:from>
    <xdr:to>
      <xdr:col>1</xdr:col>
      <xdr:colOff>838200</xdr:colOff>
      <xdr:row>44</xdr:row>
      <xdr:rowOff>114300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9E4FFDE5-8B91-4D5E-B943-D671D2CC231E}"/>
            </a:ext>
          </a:extLst>
        </xdr:cNvPr>
        <xdr:cNvSpPr txBox="1">
          <a:spLocks noChangeArrowheads="1"/>
        </xdr:cNvSpPr>
      </xdr:nvSpPr>
      <xdr:spPr bwMode="auto">
        <a:xfrm>
          <a:off x="1390650" y="10829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8357D3C5-FC2E-42CA-872F-C4332D7EBD32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6</xdr:row>
      <xdr:rowOff>0</xdr:rowOff>
    </xdr:from>
    <xdr:ext cx="0" cy="11430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F0778B93-F167-4DF9-A861-A0A140B5EC87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677264</xdr:colOff>
      <xdr:row>1</xdr:row>
      <xdr:rowOff>240995</xdr:rowOff>
    </xdr:from>
    <xdr:to>
      <xdr:col>1</xdr:col>
      <xdr:colOff>447768</xdr:colOff>
      <xdr:row>2</xdr:row>
      <xdr:rowOff>22952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C53C487A-B779-4932-B39E-028B4556ABA7}"/>
            </a:ext>
          </a:extLst>
        </xdr:cNvPr>
        <xdr:cNvSpPr txBox="1">
          <a:spLocks noChangeArrowheads="1"/>
        </xdr:cNvSpPr>
      </xdr:nvSpPr>
      <xdr:spPr bwMode="auto">
        <a:xfrm flipH="1">
          <a:off x="553439" y="383870"/>
          <a:ext cx="446779" cy="2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BCE919AE-E4BB-438F-8F05-071043541AD8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193465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149E845F-A8D4-466C-B52B-FD381232C762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93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E84D865D-5C9E-45BA-97BB-01BDEAEBFD8E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8</xdr:row>
      <xdr:rowOff>143563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B2849F5D-4963-4AA3-BDA3-5FD4DF52A212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581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7</xdr:row>
      <xdr:rowOff>104339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875755B8-FBBD-4E47-9872-B78AEA16F51D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323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30F3CA62-6CB6-4261-B437-5A4491829649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A4C948-2F26-453F-94CC-9F260C9BEBF3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44</xdr:row>
      <xdr:rowOff>0</xdr:rowOff>
    </xdr:from>
    <xdr:to>
      <xdr:col>1</xdr:col>
      <xdr:colOff>838200</xdr:colOff>
      <xdr:row>44</xdr:row>
      <xdr:rowOff>114300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C3FB0F92-A005-4BE6-82AF-1C245B668603}"/>
            </a:ext>
          </a:extLst>
        </xdr:cNvPr>
        <xdr:cNvSpPr txBox="1">
          <a:spLocks noChangeArrowheads="1"/>
        </xdr:cNvSpPr>
      </xdr:nvSpPr>
      <xdr:spPr bwMode="auto">
        <a:xfrm>
          <a:off x="1390650" y="108299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2726A34D-4DE9-4890-A832-B64C2BBD92E5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6</xdr:row>
      <xdr:rowOff>0</xdr:rowOff>
    </xdr:from>
    <xdr:ext cx="0" cy="11430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1AA9D0D3-EA20-45CE-BD1C-77B39B57D30D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677264</xdr:colOff>
      <xdr:row>1</xdr:row>
      <xdr:rowOff>240995</xdr:rowOff>
    </xdr:from>
    <xdr:to>
      <xdr:col>1</xdr:col>
      <xdr:colOff>394428</xdr:colOff>
      <xdr:row>2</xdr:row>
      <xdr:rowOff>22952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9130E088-6D4B-4F65-A868-276BE5C12E08}"/>
            </a:ext>
          </a:extLst>
        </xdr:cNvPr>
        <xdr:cNvSpPr txBox="1">
          <a:spLocks noChangeArrowheads="1"/>
        </xdr:cNvSpPr>
      </xdr:nvSpPr>
      <xdr:spPr bwMode="auto">
        <a:xfrm flipH="1">
          <a:off x="553439" y="383870"/>
          <a:ext cx="393439" cy="2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7408ACEE-138D-4176-815F-57521D58E16B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6</xdr:row>
      <xdr:rowOff>2965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6A6231AD-B82B-476D-A441-81B4A9F512FE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383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76E94B09-9920-4A7D-82E1-3EAB12703F33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9</xdr:row>
      <xdr:rowOff>76888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98530CF4-670F-4272-B95F-291079B2470F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734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7</xdr:row>
      <xdr:rowOff>157679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DC1E13F4-D183-4D94-A61B-D1519515E0DB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376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4B34DAAB-FF3F-4788-9890-D9AC6DC9D6D5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E14976F9-1EF9-4600-9687-0DA3BA5523DA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46</xdr:row>
      <xdr:rowOff>0</xdr:rowOff>
    </xdr:from>
    <xdr:to>
      <xdr:col>1</xdr:col>
      <xdr:colOff>838200</xdr:colOff>
      <xdr:row>46</xdr:row>
      <xdr:rowOff>114300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67E652A1-F873-49C4-9572-C88359916BAC}"/>
            </a:ext>
          </a:extLst>
        </xdr:cNvPr>
        <xdr:cNvSpPr txBox="1">
          <a:spLocks noChangeArrowheads="1"/>
        </xdr:cNvSpPr>
      </xdr:nvSpPr>
      <xdr:spPr bwMode="auto">
        <a:xfrm>
          <a:off x="1390650" y="112871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4FE816F0-886F-47B9-8EB1-D053547EBEF6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6</xdr:row>
      <xdr:rowOff>0</xdr:rowOff>
    </xdr:from>
    <xdr:ext cx="0" cy="11430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EF6D73FB-E98C-45F4-9200-4C4A1F879FEC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677264</xdr:colOff>
      <xdr:row>1</xdr:row>
      <xdr:rowOff>240995</xdr:rowOff>
    </xdr:from>
    <xdr:to>
      <xdr:col>1</xdr:col>
      <xdr:colOff>394428</xdr:colOff>
      <xdr:row>2</xdr:row>
      <xdr:rowOff>22952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E5C56641-E7B5-48FA-92B3-67942DBFEC6A}"/>
            </a:ext>
          </a:extLst>
        </xdr:cNvPr>
        <xdr:cNvSpPr txBox="1">
          <a:spLocks noChangeArrowheads="1"/>
        </xdr:cNvSpPr>
      </xdr:nvSpPr>
      <xdr:spPr bwMode="auto">
        <a:xfrm flipH="1">
          <a:off x="553439" y="383870"/>
          <a:ext cx="393439" cy="20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4F5565B4-AADE-4F5E-B857-C6DB6EFFF112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6</xdr:row>
      <xdr:rowOff>2965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464E1390-AC53-4488-A2AD-95F8504698CF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383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5</xdr:row>
      <xdr:rowOff>0</xdr:rowOff>
    </xdr:from>
    <xdr:to>
      <xdr:col>1</xdr:col>
      <xdr:colOff>838200</xdr:colOff>
      <xdr:row>5</xdr:row>
      <xdr:rowOff>161925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BD998A80-2B47-4550-9853-AF103BC417BE}"/>
            </a:ext>
          </a:extLst>
        </xdr:cNvPr>
        <xdr:cNvSpPr txBox="1">
          <a:spLocks noChangeArrowheads="1"/>
        </xdr:cNvSpPr>
      </xdr:nvSpPr>
      <xdr:spPr bwMode="auto">
        <a:xfrm>
          <a:off x="1390650" y="95250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9</xdr:row>
      <xdr:rowOff>76888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D16DF49B-7205-41D4-909B-69A532368202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734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7</xdr:row>
      <xdr:rowOff>157679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972916CB-FD4A-49E1-9365-122D148F9F4D}"/>
            </a:ext>
          </a:extLst>
        </xdr:cNvPr>
        <xdr:cNvSpPr txBox="1">
          <a:spLocks noChangeArrowheads="1"/>
        </xdr:cNvSpPr>
      </xdr:nvSpPr>
      <xdr:spPr bwMode="auto">
        <a:xfrm>
          <a:off x="0" y="1333500"/>
          <a:ext cx="114300" cy="376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9BFA886A-B022-4F1D-9D49-AE50145AFEDB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936D3813-B63E-4994-9637-5D5DAFCED297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46</xdr:row>
      <xdr:rowOff>0</xdr:rowOff>
    </xdr:from>
    <xdr:to>
      <xdr:col>1</xdr:col>
      <xdr:colOff>838200</xdr:colOff>
      <xdr:row>46</xdr:row>
      <xdr:rowOff>114300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6FA1FF70-6EBA-4ACF-AE33-017E153D2E4F}"/>
            </a:ext>
          </a:extLst>
        </xdr:cNvPr>
        <xdr:cNvSpPr txBox="1">
          <a:spLocks noChangeArrowheads="1"/>
        </xdr:cNvSpPr>
      </xdr:nvSpPr>
      <xdr:spPr bwMode="auto">
        <a:xfrm>
          <a:off x="1390650" y="1128712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6</xdr:row>
      <xdr:rowOff>0</xdr:rowOff>
    </xdr:from>
    <xdr:to>
      <xdr:col>1</xdr:col>
      <xdr:colOff>838200</xdr:colOff>
      <xdr:row>6</xdr:row>
      <xdr:rowOff>114300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2118F90F-D40F-42FA-A14E-2CBD5FCC7C70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6</xdr:row>
      <xdr:rowOff>0</xdr:rowOff>
    </xdr:from>
    <xdr:ext cx="0" cy="11430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B594E4BA-825E-422B-AB27-8C6703421D11}"/>
            </a:ext>
          </a:extLst>
        </xdr:cNvPr>
        <xdr:cNvSpPr txBox="1">
          <a:spLocks noChangeArrowheads="1"/>
        </xdr:cNvSpPr>
      </xdr:nvSpPr>
      <xdr:spPr bwMode="auto">
        <a:xfrm>
          <a:off x="1390650" y="133350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838200</xdr:colOff>
      <xdr:row>77</xdr:row>
      <xdr:rowOff>0</xdr:rowOff>
    </xdr:from>
    <xdr:to>
      <xdr:col>1</xdr:col>
      <xdr:colOff>838200</xdr:colOff>
      <xdr:row>77</xdr:row>
      <xdr:rowOff>114300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0185DC4-E38E-483C-80B0-C0F055E52162}"/>
            </a:ext>
          </a:extLst>
        </xdr:cNvPr>
        <xdr:cNvSpPr txBox="1">
          <a:spLocks noChangeArrowheads="1"/>
        </xdr:cNvSpPr>
      </xdr:nvSpPr>
      <xdr:spPr bwMode="auto">
        <a:xfrm>
          <a:off x="1390650" y="229933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77</xdr:row>
      <xdr:rowOff>0</xdr:rowOff>
    </xdr:from>
    <xdr:to>
      <xdr:col>1</xdr:col>
      <xdr:colOff>838200</xdr:colOff>
      <xdr:row>77</xdr:row>
      <xdr:rowOff>114300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F6D727A3-974C-4521-9E61-39BC2454B850}"/>
            </a:ext>
          </a:extLst>
        </xdr:cNvPr>
        <xdr:cNvSpPr txBox="1">
          <a:spLocks noChangeArrowheads="1"/>
        </xdr:cNvSpPr>
      </xdr:nvSpPr>
      <xdr:spPr bwMode="auto">
        <a:xfrm>
          <a:off x="1390650" y="229933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77</xdr:row>
      <xdr:rowOff>0</xdr:rowOff>
    </xdr:from>
    <xdr:to>
      <xdr:col>1</xdr:col>
      <xdr:colOff>838200</xdr:colOff>
      <xdr:row>77</xdr:row>
      <xdr:rowOff>114300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B40F0B42-5B24-4A8C-9A11-039A69D7197D}"/>
            </a:ext>
          </a:extLst>
        </xdr:cNvPr>
        <xdr:cNvSpPr txBox="1">
          <a:spLocks noChangeArrowheads="1"/>
        </xdr:cNvSpPr>
      </xdr:nvSpPr>
      <xdr:spPr bwMode="auto">
        <a:xfrm>
          <a:off x="1390650" y="229933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838200</xdr:colOff>
      <xdr:row>77</xdr:row>
      <xdr:rowOff>0</xdr:rowOff>
    </xdr:from>
    <xdr:to>
      <xdr:col>1</xdr:col>
      <xdr:colOff>838200</xdr:colOff>
      <xdr:row>77</xdr:row>
      <xdr:rowOff>114300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28E4FC83-EBD3-46E6-8D54-9E0DE928D9B6}"/>
            </a:ext>
          </a:extLst>
        </xdr:cNvPr>
        <xdr:cNvSpPr txBox="1">
          <a:spLocks noChangeArrowheads="1"/>
        </xdr:cNvSpPr>
      </xdr:nvSpPr>
      <xdr:spPr bwMode="auto">
        <a:xfrm>
          <a:off x="1390650" y="229933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838200</xdr:colOff>
      <xdr:row>77</xdr:row>
      <xdr:rowOff>0</xdr:rowOff>
    </xdr:from>
    <xdr:ext cx="0" cy="11430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149F73F3-4292-4B3E-801B-18C51A66086B}"/>
            </a:ext>
          </a:extLst>
        </xdr:cNvPr>
        <xdr:cNvSpPr txBox="1">
          <a:spLocks noChangeArrowheads="1"/>
        </xdr:cNvSpPr>
      </xdr:nvSpPr>
      <xdr:spPr bwMode="auto">
        <a:xfrm>
          <a:off x="1390650" y="229933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82</xdr:row>
      <xdr:rowOff>0</xdr:rowOff>
    </xdr:from>
    <xdr:ext cx="0" cy="11430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C7251024-74F9-4F2C-A67D-76C3100BD67A}"/>
            </a:ext>
          </a:extLst>
        </xdr:cNvPr>
        <xdr:cNvSpPr txBox="1">
          <a:spLocks noChangeArrowheads="1"/>
        </xdr:cNvSpPr>
      </xdr:nvSpPr>
      <xdr:spPr bwMode="auto">
        <a:xfrm>
          <a:off x="1390650" y="24031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82</xdr:row>
      <xdr:rowOff>0</xdr:rowOff>
    </xdr:from>
    <xdr:ext cx="0" cy="11430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E56E48D3-687C-4FCC-B582-47F0249A80DB}"/>
            </a:ext>
          </a:extLst>
        </xdr:cNvPr>
        <xdr:cNvSpPr txBox="1">
          <a:spLocks noChangeArrowheads="1"/>
        </xdr:cNvSpPr>
      </xdr:nvSpPr>
      <xdr:spPr bwMode="auto">
        <a:xfrm>
          <a:off x="1390650" y="24031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82</xdr:row>
      <xdr:rowOff>0</xdr:rowOff>
    </xdr:from>
    <xdr:ext cx="0" cy="114300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E976F5D-0122-4CC7-8E7B-D3A11B99A72F}"/>
            </a:ext>
          </a:extLst>
        </xdr:cNvPr>
        <xdr:cNvSpPr txBox="1">
          <a:spLocks noChangeArrowheads="1"/>
        </xdr:cNvSpPr>
      </xdr:nvSpPr>
      <xdr:spPr bwMode="auto">
        <a:xfrm>
          <a:off x="1390650" y="24031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82</xdr:row>
      <xdr:rowOff>0</xdr:rowOff>
    </xdr:from>
    <xdr:ext cx="0" cy="11430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C24E6BF3-90EC-485C-BAA1-554D790BD2F8}"/>
            </a:ext>
          </a:extLst>
        </xdr:cNvPr>
        <xdr:cNvSpPr txBox="1">
          <a:spLocks noChangeArrowheads="1"/>
        </xdr:cNvSpPr>
      </xdr:nvSpPr>
      <xdr:spPr bwMode="auto">
        <a:xfrm>
          <a:off x="1390650" y="24031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838200</xdr:colOff>
      <xdr:row>82</xdr:row>
      <xdr:rowOff>0</xdr:rowOff>
    </xdr:from>
    <xdr:ext cx="0" cy="11430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ACC99C6-FF66-4C95-AC5E-E1C287F3CA0C}"/>
            </a:ext>
          </a:extLst>
        </xdr:cNvPr>
        <xdr:cNvSpPr txBox="1">
          <a:spLocks noChangeArrowheads="1"/>
        </xdr:cNvSpPr>
      </xdr:nvSpPr>
      <xdr:spPr bwMode="auto">
        <a:xfrm>
          <a:off x="1390650" y="240315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I308"/>
  <sheetViews>
    <sheetView workbookViewId="0"/>
  </sheetViews>
  <sheetFormatPr defaultRowHeight="14.25" x14ac:dyDescent="0.2"/>
  <cols>
    <col min="1" max="1" width="6.44140625" style="144" customWidth="1"/>
    <col min="2" max="2" width="34.21875" style="9" customWidth="1"/>
    <col min="3" max="3" width="9.21875" style="142" customWidth="1"/>
    <col min="4" max="4" width="13.33203125" style="4" customWidth="1"/>
    <col min="5" max="5" width="13.33203125" style="5" customWidth="1"/>
    <col min="6" max="6" width="13.33203125" style="143" customWidth="1"/>
    <col min="7" max="7" width="37.33203125" style="12" customWidth="1"/>
    <col min="8" max="8" width="11.109375" style="9" customWidth="1"/>
    <col min="9" max="9" width="8.88671875" style="9"/>
    <col min="10" max="10" width="12" style="9" customWidth="1"/>
    <col min="11" max="12" width="8.88671875" style="9"/>
    <col min="13" max="13" width="9.77734375" style="9" customWidth="1"/>
    <col min="14" max="14" width="10.6640625" style="9" customWidth="1"/>
    <col min="15" max="20" width="8.88671875" style="9"/>
    <col min="21" max="21" width="9.33203125" style="9" bestFit="1" customWidth="1"/>
    <col min="22" max="22" width="9.21875" style="9" bestFit="1" customWidth="1"/>
    <col min="23" max="23" width="9.109375" style="9" bestFit="1" customWidth="1"/>
    <col min="24" max="234" width="8.88671875" style="9"/>
    <col min="235" max="235" width="7.5546875" style="9" customWidth="1"/>
    <col min="236" max="236" width="43" style="9" customWidth="1"/>
    <col min="237" max="237" width="10.44140625" style="9" customWidth="1"/>
    <col min="238" max="238" width="11.6640625" style="9" customWidth="1"/>
    <col min="239" max="239" width="11.21875" style="9" customWidth="1"/>
    <col min="240" max="240" width="11.109375" style="9" customWidth="1"/>
    <col min="241" max="241" width="9.88671875" style="9" customWidth="1"/>
    <col min="242" max="242" width="12.21875" style="9" customWidth="1"/>
    <col min="243" max="243" width="11.33203125" style="9" customWidth="1"/>
    <col min="244" max="244" width="10" style="9" customWidth="1"/>
    <col min="245" max="245" width="41" style="9" customWidth="1"/>
    <col min="246" max="246" width="11.77734375" style="9" customWidth="1"/>
    <col min="247" max="247" width="13" style="9" customWidth="1"/>
    <col min="248" max="248" width="12" style="9" bestFit="1" customWidth="1"/>
    <col min="249" max="249" width="13.109375" style="9" customWidth="1"/>
    <col min="250" max="250" width="11.6640625" style="9" customWidth="1"/>
    <col min="251" max="252" width="8.88671875" style="9"/>
    <col min="253" max="253" width="12.109375" style="9" customWidth="1"/>
    <col min="254" max="254" width="11.6640625" style="9" customWidth="1"/>
    <col min="255" max="257" width="8.88671875" style="9"/>
    <col min="258" max="258" width="10.77734375" style="9" customWidth="1"/>
    <col min="259" max="260" width="8.88671875" style="9"/>
    <col min="261" max="261" width="13.88671875" style="9" customWidth="1"/>
    <col min="262" max="262" width="10.6640625" style="9" customWidth="1"/>
    <col min="263" max="265" width="8.88671875" style="9"/>
    <col min="266" max="266" width="12" style="9" customWidth="1"/>
    <col min="267" max="268" width="8.88671875" style="9"/>
    <col min="269" max="269" width="9.77734375" style="9" customWidth="1"/>
    <col min="270" max="270" width="10.6640625" style="9" customWidth="1"/>
    <col min="271" max="276" width="8.88671875" style="9"/>
    <col min="277" max="277" width="9.33203125" style="9" bestFit="1" customWidth="1"/>
    <col min="278" max="278" width="9.21875" style="9" bestFit="1" customWidth="1"/>
    <col min="279" max="279" width="9.109375" style="9" bestFit="1" customWidth="1"/>
    <col min="280" max="490" width="8.88671875" style="9"/>
    <col min="491" max="491" width="7.5546875" style="9" customWidth="1"/>
    <col min="492" max="492" width="43" style="9" customWidth="1"/>
    <col min="493" max="493" width="10.44140625" style="9" customWidth="1"/>
    <col min="494" max="494" width="11.6640625" style="9" customWidth="1"/>
    <col min="495" max="495" width="11.21875" style="9" customWidth="1"/>
    <col min="496" max="496" width="11.109375" style="9" customWidth="1"/>
    <col min="497" max="497" width="9.88671875" style="9" customWidth="1"/>
    <col min="498" max="498" width="12.21875" style="9" customWidth="1"/>
    <col min="499" max="499" width="11.33203125" style="9" customWidth="1"/>
    <col min="500" max="500" width="10" style="9" customWidth="1"/>
    <col min="501" max="501" width="41" style="9" customWidth="1"/>
    <col min="502" max="502" width="11.77734375" style="9" customWidth="1"/>
    <col min="503" max="503" width="13" style="9" customWidth="1"/>
    <col min="504" max="504" width="12" style="9" bestFit="1" customWidth="1"/>
    <col min="505" max="505" width="13.109375" style="9" customWidth="1"/>
    <col min="506" max="506" width="11.6640625" style="9" customWidth="1"/>
    <col min="507" max="508" width="8.88671875" style="9"/>
    <col min="509" max="509" width="12.109375" style="9" customWidth="1"/>
    <col min="510" max="510" width="11.6640625" style="9" customWidth="1"/>
    <col min="511" max="513" width="8.88671875" style="9"/>
    <col min="514" max="514" width="10.77734375" style="9" customWidth="1"/>
    <col min="515" max="516" width="8.88671875" style="9"/>
    <col min="517" max="517" width="13.88671875" style="9" customWidth="1"/>
    <col min="518" max="518" width="10.6640625" style="9" customWidth="1"/>
    <col min="519" max="521" width="8.88671875" style="9"/>
    <col min="522" max="522" width="12" style="9" customWidth="1"/>
    <col min="523" max="524" width="8.88671875" style="9"/>
    <col min="525" max="525" width="9.77734375" style="9" customWidth="1"/>
    <col min="526" max="526" width="10.6640625" style="9" customWidth="1"/>
    <col min="527" max="532" width="8.88671875" style="9"/>
    <col min="533" max="533" width="9.33203125" style="9" bestFit="1" customWidth="1"/>
    <col min="534" max="534" width="9.21875" style="9" bestFit="1" customWidth="1"/>
    <col min="535" max="535" width="9.109375" style="9" bestFit="1" customWidth="1"/>
    <col min="536" max="746" width="8.88671875" style="9"/>
    <col min="747" max="747" width="7.5546875" style="9" customWidth="1"/>
    <col min="748" max="748" width="43" style="9" customWidth="1"/>
    <col min="749" max="749" width="10.44140625" style="9" customWidth="1"/>
    <col min="750" max="750" width="11.6640625" style="9" customWidth="1"/>
    <col min="751" max="751" width="11.21875" style="9" customWidth="1"/>
    <col min="752" max="752" width="11.109375" style="9" customWidth="1"/>
    <col min="753" max="753" width="9.88671875" style="9" customWidth="1"/>
    <col min="754" max="754" width="12.21875" style="9" customWidth="1"/>
    <col min="755" max="755" width="11.33203125" style="9" customWidth="1"/>
    <col min="756" max="756" width="10" style="9" customWidth="1"/>
    <col min="757" max="757" width="41" style="9" customWidth="1"/>
    <col min="758" max="758" width="11.77734375" style="9" customWidth="1"/>
    <col min="759" max="759" width="13" style="9" customWidth="1"/>
    <col min="760" max="760" width="12" style="9" bestFit="1" customWidth="1"/>
    <col min="761" max="761" width="13.109375" style="9" customWidth="1"/>
    <col min="762" max="762" width="11.6640625" style="9" customWidth="1"/>
    <col min="763" max="764" width="8.88671875" style="9"/>
    <col min="765" max="765" width="12.109375" style="9" customWidth="1"/>
    <col min="766" max="766" width="11.6640625" style="9" customWidth="1"/>
    <col min="767" max="769" width="8.88671875" style="9"/>
    <col min="770" max="770" width="10.77734375" style="9" customWidth="1"/>
    <col min="771" max="772" width="8.88671875" style="9"/>
    <col min="773" max="773" width="13.88671875" style="9" customWidth="1"/>
    <col min="774" max="774" width="10.6640625" style="9" customWidth="1"/>
    <col min="775" max="777" width="8.88671875" style="9"/>
    <col min="778" max="778" width="12" style="9" customWidth="1"/>
    <col min="779" max="780" width="8.88671875" style="9"/>
    <col min="781" max="781" width="9.77734375" style="9" customWidth="1"/>
    <col min="782" max="782" width="10.6640625" style="9" customWidth="1"/>
    <col min="783" max="788" width="8.88671875" style="9"/>
    <col min="789" max="789" width="9.33203125" style="9" bestFit="1" customWidth="1"/>
    <col min="790" max="790" width="9.21875" style="9" bestFit="1" customWidth="1"/>
    <col min="791" max="791" width="9.109375" style="9" bestFit="1" customWidth="1"/>
    <col min="792" max="1002" width="8.88671875" style="9"/>
    <col min="1003" max="1003" width="7.5546875" style="9" customWidth="1"/>
    <col min="1004" max="1004" width="43" style="9" customWidth="1"/>
    <col min="1005" max="1005" width="10.44140625" style="9" customWidth="1"/>
    <col min="1006" max="1006" width="11.6640625" style="9" customWidth="1"/>
    <col min="1007" max="1007" width="11.21875" style="9" customWidth="1"/>
    <col min="1008" max="1008" width="11.109375" style="9" customWidth="1"/>
    <col min="1009" max="1009" width="9.88671875" style="9" customWidth="1"/>
    <col min="1010" max="1010" width="12.21875" style="9" customWidth="1"/>
    <col min="1011" max="1011" width="11.33203125" style="9" customWidth="1"/>
    <col min="1012" max="1012" width="10" style="9" customWidth="1"/>
    <col min="1013" max="1013" width="41" style="9" customWidth="1"/>
    <col min="1014" max="1014" width="11.77734375" style="9" customWidth="1"/>
    <col min="1015" max="1015" width="13" style="9" customWidth="1"/>
    <col min="1016" max="1016" width="12" style="9" bestFit="1" customWidth="1"/>
    <col min="1017" max="1017" width="13.109375" style="9" customWidth="1"/>
    <col min="1018" max="1018" width="11.6640625" style="9" customWidth="1"/>
    <col min="1019" max="1020" width="8.88671875" style="9"/>
    <col min="1021" max="1021" width="12.109375" style="9" customWidth="1"/>
    <col min="1022" max="1022" width="11.6640625" style="9" customWidth="1"/>
    <col min="1023" max="1025" width="8.88671875" style="9"/>
    <col min="1026" max="1026" width="10.77734375" style="9" customWidth="1"/>
    <col min="1027" max="1028" width="8.88671875" style="9"/>
    <col min="1029" max="1029" width="13.88671875" style="9" customWidth="1"/>
    <col min="1030" max="1030" width="10.6640625" style="9" customWidth="1"/>
    <col min="1031" max="1033" width="8.88671875" style="9"/>
    <col min="1034" max="1034" width="12" style="9" customWidth="1"/>
    <col min="1035" max="1036" width="8.88671875" style="9"/>
    <col min="1037" max="1037" width="9.77734375" style="9" customWidth="1"/>
    <col min="1038" max="1038" width="10.6640625" style="9" customWidth="1"/>
    <col min="1039" max="1044" width="8.88671875" style="9"/>
    <col min="1045" max="1045" width="9.33203125" style="9" bestFit="1" customWidth="1"/>
    <col min="1046" max="1046" width="9.21875" style="9" bestFit="1" customWidth="1"/>
    <col min="1047" max="1047" width="9.109375" style="9" bestFit="1" customWidth="1"/>
    <col min="1048" max="1258" width="8.88671875" style="9"/>
    <col min="1259" max="1259" width="7.5546875" style="9" customWidth="1"/>
    <col min="1260" max="1260" width="43" style="9" customWidth="1"/>
    <col min="1261" max="1261" width="10.44140625" style="9" customWidth="1"/>
    <col min="1262" max="1262" width="11.6640625" style="9" customWidth="1"/>
    <col min="1263" max="1263" width="11.21875" style="9" customWidth="1"/>
    <col min="1264" max="1264" width="11.109375" style="9" customWidth="1"/>
    <col min="1265" max="1265" width="9.88671875" style="9" customWidth="1"/>
    <col min="1266" max="1266" width="12.21875" style="9" customWidth="1"/>
    <col min="1267" max="1267" width="11.33203125" style="9" customWidth="1"/>
    <col min="1268" max="1268" width="10" style="9" customWidth="1"/>
    <col min="1269" max="1269" width="41" style="9" customWidth="1"/>
    <col min="1270" max="1270" width="11.77734375" style="9" customWidth="1"/>
    <col min="1271" max="1271" width="13" style="9" customWidth="1"/>
    <col min="1272" max="1272" width="12" style="9" bestFit="1" customWidth="1"/>
    <col min="1273" max="1273" width="13.109375" style="9" customWidth="1"/>
    <col min="1274" max="1274" width="11.6640625" style="9" customWidth="1"/>
    <col min="1275" max="1276" width="8.88671875" style="9"/>
    <col min="1277" max="1277" width="12.109375" style="9" customWidth="1"/>
    <col min="1278" max="1278" width="11.6640625" style="9" customWidth="1"/>
    <col min="1279" max="1281" width="8.88671875" style="9"/>
    <col min="1282" max="1282" width="10.77734375" style="9" customWidth="1"/>
    <col min="1283" max="1284" width="8.88671875" style="9"/>
    <col min="1285" max="1285" width="13.88671875" style="9" customWidth="1"/>
    <col min="1286" max="1286" width="10.6640625" style="9" customWidth="1"/>
    <col min="1287" max="1289" width="8.88671875" style="9"/>
    <col min="1290" max="1290" width="12" style="9" customWidth="1"/>
    <col min="1291" max="1292" width="8.88671875" style="9"/>
    <col min="1293" max="1293" width="9.77734375" style="9" customWidth="1"/>
    <col min="1294" max="1294" width="10.6640625" style="9" customWidth="1"/>
    <col min="1295" max="1300" width="8.88671875" style="9"/>
    <col min="1301" max="1301" width="9.33203125" style="9" bestFit="1" customWidth="1"/>
    <col min="1302" max="1302" width="9.21875" style="9" bestFit="1" customWidth="1"/>
    <col min="1303" max="1303" width="9.109375" style="9" bestFit="1" customWidth="1"/>
    <col min="1304" max="1514" width="8.88671875" style="9"/>
    <col min="1515" max="1515" width="7.5546875" style="9" customWidth="1"/>
    <col min="1516" max="1516" width="43" style="9" customWidth="1"/>
    <col min="1517" max="1517" width="10.44140625" style="9" customWidth="1"/>
    <col min="1518" max="1518" width="11.6640625" style="9" customWidth="1"/>
    <col min="1519" max="1519" width="11.21875" style="9" customWidth="1"/>
    <col min="1520" max="1520" width="11.109375" style="9" customWidth="1"/>
    <col min="1521" max="1521" width="9.88671875" style="9" customWidth="1"/>
    <col min="1522" max="1522" width="12.21875" style="9" customWidth="1"/>
    <col min="1523" max="1523" width="11.33203125" style="9" customWidth="1"/>
    <col min="1524" max="1524" width="10" style="9" customWidth="1"/>
    <col min="1525" max="1525" width="41" style="9" customWidth="1"/>
    <col min="1526" max="1526" width="11.77734375" style="9" customWidth="1"/>
    <col min="1527" max="1527" width="13" style="9" customWidth="1"/>
    <col min="1528" max="1528" width="12" style="9" bestFit="1" customWidth="1"/>
    <col min="1529" max="1529" width="13.109375" style="9" customWidth="1"/>
    <col min="1530" max="1530" width="11.6640625" style="9" customWidth="1"/>
    <col min="1531" max="1532" width="8.88671875" style="9"/>
    <col min="1533" max="1533" width="12.109375" style="9" customWidth="1"/>
    <col min="1534" max="1534" width="11.6640625" style="9" customWidth="1"/>
    <col min="1535" max="1537" width="8.88671875" style="9"/>
    <col min="1538" max="1538" width="10.77734375" style="9" customWidth="1"/>
    <col min="1539" max="1540" width="8.88671875" style="9"/>
    <col min="1541" max="1541" width="13.88671875" style="9" customWidth="1"/>
    <col min="1542" max="1542" width="10.6640625" style="9" customWidth="1"/>
    <col min="1543" max="1545" width="8.88671875" style="9"/>
    <col min="1546" max="1546" width="12" style="9" customWidth="1"/>
    <col min="1547" max="1548" width="8.88671875" style="9"/>
    <col min="1549" max="1549" width="9.77734375" style="9" customWidth="1"/>
    <col min="1550" max="1550" width="10.6640625" style="9" customWidth="1"/>
    <col min="1551" max="1556" width="8.88671875" style="9"/>
    <col min="1557" max="1557" width="9.33203125" style="9" bestFit="1" customWidth="1"/>
    <col min="1558" max="1558" width="9.21875" style="9" bestFit="1" customWidth="1"/>
    <col min="1559" max="1559" width="9.109375" style="9" bestFit="1" customWidth="1"/>
    <col min="1560" max="1770" width="8.88671875" style="9"/>
    <col min="1771" max="1771" width="7.5546875" style="9" customWidth="1"/>
    <col min="1772" max="1772" width="43" style="9" customWidth="1"/>
    <col min="1773" max="1773" width="10.44140625" style="9" customWidth="1"/>
    <col min="1774" max="1774" width="11.6640625" style="9" customWidth="1"/>
    <col min="1775" max="1775" width="11.21875" style="9" customWidth="1"/>
    <col min="1776" max="1776" width="11.109375" style="9" customWidth="1"/>
    <col min="1777" max="1777" width="9.88671875" style="9" customWidth="1"/>
    <col min="1778" max="1778" width="12.21875" style="9" customWidth="1"/>
    <col min="1779" max="1779" width="11.33203125" style="9" customWidth="1"/>
    <col min="1780" max="1780" width="10" style="9" customWidth="1"/>
    <col min="1781" max="1781" width="41" style="9" customWidth="1"/>
    <col min="1782" max="1782" width="11.77734375" style="9" customWidth="1"/>
    <col min="1783" max="1783" width="13" style="9" customWidth="1"/>
    <col min="1784" max="1784" width="12" style="9" bestFit="1" customWidth="1"/>
    <col min="1785" max="1785" width="13.109375" style="9" customWidth="1"/>
    <col min="1786" max="1786" width="11.6640625" style="9" customWidth="1"/>
    <col min="1787" max="1788" width="8.88671875" style="9"/>
    <col min="1789" max="1789" width="12.109375" style="9" customWidth="1"/>
    <col min="1790" max="1790" width="11.6640625" style="9" customWidth="1"/>
    <col min="1791" max="1793" width="8.88671875" style="9"/>
    <col min="1794" max="1794" width="10.77734375" style="9" customWidth="1"/>
    <col min="1795" max="1796" width="8.88671875" style="9"/>
    <col min="1797" max="1797" width="13.88671875" style="9" customWidth="1"/>
    <col min="1798" max="1798" width="10.6640625" style="9" customWidth="1"/>
    <col min="1799" max="1801" width="8.88671875" style="9"/>
    <col min="1802" max="1802" width="12" style="9" customWidth="1"/>
    <col min="1803" max="1804" width="8.88671875" style="9"/>
    <col min="1805" max="1805" width="9.77734375" style="9" customWidth="1"/>
    <col min="1806" max="1806" width="10.6640625" style="9" customWidth="1"/>
    <col min="1807" max="1812" width="8.88671875" style="9"/>
    <col min="1813" max="1813" width="9.33203125" style="9" bestFit="1" customWidth="1"/>
    <col min="1814" max="1814" width="9.21875" style="9" bestFit="1" customWidth="1"/>
    <col min="1815" max="1815" width="9.109375" style="9" bestFit="1" customWidth="1"/>
    <col min="1816" max="2026" width="8.88671875" style="9"/>
    <col min="2027" max="2027" width="7.5546875" style="9" customWidth="1"/>
    <col min="2028" max="2028" width="43" style="9" customWidth="1"/>
    <col min="2029" max="2029" width="10.44140625" style="9" customWidth="1"/>
    <col min="2030" max="2030" width="11.6640625" style="9" customWidth="1"/>
    <col min="2031" max="2031" width="11.21875" style="9" customWidth="1"/>
    <col min="2032" max="2032" width="11.109375" style="9" customWidth="1"/>
    <col min="2033" max="2033" width="9.88671875" style="9" customWidth="1"/>
    <col min="2034" max="2034" width="12.21875" style="9" customWidth="1"/>
    <col min="2035" max="2035" width="11.33203125" style="9" customWidth="1"/>
    <col min="2036" max="2036" width="10" style="9" customWidth="1"/>
    <col min="2037" max="2037" width="41" style="9" customWidth="1"/>
    <col min="2038" max="2038" width="11.77734375" style="9" customWidth="1"/>
    <col min="2039" max="2039" width="13" style="9" customWidth="1"/>
    <col min="2040" max="2040" width="12" style="9" bestFit="1" customWidth="1"/>
    <col min="2041" max="2041" width="13.109375" style="9" customWidth="1"/>
    <col min="2042" max="2042" width="11.6640625" style="9" customWidth="1"/>
    <col min="2043" max="2044" width="8.88671875" style="9"/>
    <col min="2045" max="2045" width="12.109375" style="9" customWidth="1"/>
    <col min="2046" max="2046" width="11.6640625" style="9" customWidth="1"/>
    <col min="2047" max="2049" width="8.88671875" style="9"/>
    <col min="2050" max="2050" width="10.77734375" style="9" customWidth="1"/>
    <col min="2051" max="2052" width="8.88671875" style="9"/>
    <col min="2053" max="2053" width="13.88671875" style="9" customWidth="1"/>
    <col min="2054" max="2054" width="10.6640625" style="9" customWidth="1"/>
    <col min="2055" max="2057" width="8.88671875" style="9"/>
    <col min="2058" max="2058" width="12" style="9" customWidth="1"/>
    <col min="2059" max="2060" width="8.88671875" style="9"/>
    <col min="2061" max="2061" width="9.77734375" style="9" customWidth="1"/>
    <col min="2062" max="2062" width="10.6640625" style="9" customWidth="1"/>
    <col min="2063" max="2068" width="8.88671875" style="9"/>
    <col min="2069" max="2069" width="9.33203125" style="9" bestFit="1" customWidth="1"/>
    <col min="2070" max="2070" width="9.21875" style="9" bestFit="1" customWidth="1"/>
    <col min="2071" max="2071" width="9.109375" style="9" bestFit="1" customWidth="1"/>
    <col min="2072" max="2282" width="8.88671875" style="9"/>
    <col min="2283" max="2283" width="7.5546875" style="9" customWidth="1"/>
    <col min="2284" max="2284" width="43" style="9" customWidth="1"/>
    <col min="2285" max="2285" width="10.44140625" style="9" customWidth="1"/>
    <col min="2286" max="2286" width="11.6640625" style="9" customWidth="1"/>
    <col min="2287" max="2287" width="11.21875" style="9" customWidth="1"/>
    <col min="2288" max="2288" width="11.109375" style="9" customWidth="1"/>
    <col min="2289" max="2289" width="9.88671875" style="9" customWidth="1"/>
    <col min="2290" max="2290" width="12.21875" style="9" customWidth="1"/>
    <col min="2291" max="2291" width="11.33203125" style="9" customWidth="1"/>
    <col min="2292" max="2292" width="10" style="9" customWidth="1"/>
    <col min="2293" max="2293" width="41" style="9" customWidth="1"/>
    <col min="2294" max="2294" width="11.77734375" style="9" customWidth="1"/>
    <col min="2295" max="2295" width="13" style="9" customWidth="1"/>
    <col min="2296" max="2296" width="12" style="9" bestFit="1" customWidth="1"/>
    <col min="2297" max="2297" width="13.109375" style="9" customWidth="1"/>
    <col min="2298" max="2298" width="11.6640625" style="9" customWidth="1"/>
    <col min="2299" max="2300" width="8.88671875" style="9"/>
    <col min="2301" max="2301" width="12.109375" style="9" customWidth="1"/>
    <col min="2302" max="2302" width="11.6640625" style="9" customWidth="1"/>
    <col min="2303" max="2305" width="8.88671875" style="9"/>
    <col min="2306" max="2306" width="10.77734375" style="9" customWidth="1"/>
    <col min="2307" max="2308" width="8.88671875" style="9"/>
    <col min="2309" max="2309" width="13.88671875" style="9" customWidth="1"/>
    <col min="2310" max="2310" width="10.6640625" style="9" customWidth="1"/>
    <col min="2311" max="2313" width="8.88671875" style="9"/>
    <col min="2314" max="2314" width="12" style="9" customWidth="1"/>
    <col min="2315" max="2316" width="8.88671875" style="9"/>
    <col min="2317" max="2317" width="9.77734375" style="9" customWidth="1"/>
    <col min="2318" max="2318" width="10.6640625" style="9" customWidth="1"/>
    <col min="2319" max="2324" width="8.88671875" style="9"/>
    <col min="2325" max="2325" width="9.33203125" style="9" bestFit="1" customWidth="1"/>
    <col min="2326" max="2326" width="9.21875" style="9" bestFit="1" customWidth="1"/>
    <col min="2327" max="2327" width="9.109375" style="9" bestFit="1" customWidth="1"/>
    <col min="2328" max="2538" width="8.88671875" style="9"/>
    <col min="2539" max="2539" width="7.5546875" style="9" customWidth="1"/>
    <col min="2540" max="2540" width="43" style="9" customWidth="1"/>
    <col min="2541" max="2541" width="10.44140625" style="9" customWidth="1"/>
    <col min="2542" max="2542" width="11.6640625" style="9" customWidth="1"/>
    <col min="2543" max="2543" width="11.21875" style="9" customWidth="1"/>
    <col min="2544" max="2544" width="11.109375" style="9" customWidth="1"/>
    <col min="2545" max="2545" width="9.88671875" style="9" customWidth="1"/>
    <col min="2546" max="2546" width="12.21875" style="9" customWidth="1"/>
    <col min="2547" max="2547" width="11.33203125" style="9" customWidth="1"/>
    <col min="2548" max="2548" width="10" style="9" customWidth="1"/>
    <col min="2549" max="2549" width="41" style="9" customWidth="1"/>
    <col min="2550" max="2550" width="11.77734375" style="9" customWidth="1"/>
    <col min="2551" max="2551" width="13" style="9" customWidth="1"/>
    <col min="2552" max="2552" width="12" style="9" bestFit="1" customWidth="1"/>
    <col min="2553" max="2553" width="13.109375" style="9" customWidth="1"/>
    <col min="2554" max="2554" width="11.6640625" style="9" customWidth="1"/>
    <col min="2555" max="2556" width="8.88671875" style="9"/>
    <col min="2557" max="2557" width="12.109375" style="9" customWidth="1"/>
    <col min="2558" max="2558" width="11.6640625" style="9" customWidth="1"/>
    <col min="2559" max="2561" width="8.88671875" style="9"/>
    <col min="2562" max="2562" width="10.77734375" style="9" customWidth="1"/>
    <col min="2563" max="2564" width="8.88671875" style="9"/>
    <col min="2565" max="2565" width="13.88671875" style="9" customWidth="1"/>
    <col min="2566" max="2566" width="10.6640625" style="9" customWidth="1"/>
    <col min="2567" max="2569" width="8.88671875" style="9"/>
    <col min="2570" max="2570" width="12" style="9" customWidth="1"/>
    <col min="2571" max="2572" width="8.88671875" style="9"/>
    <col min="2573" max="2573" width="9.77734375" style="9" customWidth="1"/>
    <col min="2574" max="2574" width="10.6640625" style="9" customWidth="1"/>
    <col min="2575" max="2580" width="8.88671875" style="9"/>
    <col min="2581" max="2581" width="9.33203125" style="9" bestFit="1" customWidth="1"/>
    <col min="2582" max="2582" width="9.21875" style="9" bestFit="1" customWidth="1"/>
    <col min="2583" max="2583" width="9.109375" style="9" bestFit="1" customWidth="1"/>
    <col min="2584" max="2794" width="8.88671875" style="9"/>
    <col min="2795" max="2795" width="7.5546875" style="9" customWidth="1"/>
    <col min="2796" max="2796" width="43" style="9" customWidth="1"/>
    <col min="2797" max="2797" width="10.44140625" style="9" customWidth="1"/>
    <col min="2798" max="2798" width="11.6640625" style="9" customWidth="1"/>
    <col min="2799" max="2799" width="11.21875" style="9" customWidth="1"/>
    <col min="2800" max="2800" width="11.109375" style="9" customWidth="1"/>
    <col min="2801" max="2801" width="9.88671875" style="9" customWidth="1"/>
    <col min="2802" max="2802" width="12.21875" style="9" customWidth="1"/>
    <col min="2803" max="2803" width="11.33203125" style="9" customWidth="1"/>
    <col min="2804" max="2804" width="10" style="9" customWidth="1"/>
    <col min="2805" max="2805" width="41" style="9" customWidth="1"/>
    <col min="2806" max="2806" width="11.77734375" style="9" customWidth="1"/>
    <col min="2807" max="2807" width="13" style="9" customWidth="1"/>
    <col min="2808" max="2808" width="12" style="9" bestFit="1" customWidth="1"/>
    <col min="2809" max="2809" width="13.109375" style="9" customWidth="1"/>
    <col min="2810" max="2810" width="11.6640625" style="9" customWidth="1"/>
    <col min="2811" max="2812" width="8.88671875" style="9"/>
    <col min="2813" max="2813" width="12.109375" style="9" customWidth="1"/>
    <col min="2814" max="2814" width="11.6640625" style="9" customWidth="1"/>
    <col min="2815" max="2817" width="8.88671875" style="9"/>
    <col min="2818" max="2818" width="10.77734375" style="9" customWidth="1"/>
    <col min="2819" max="2820" width="8.88671875" style="9"/>
    <col min="2821" max="2821" width="13.88671875" style="9" customWidth="1"/>
    <col min="2822" max="2822" width="10.6640625" style="9" customWidth="1"/>
    <col min="2823" max="2825" width="8.88671875" style="9"/>
    <col min="2826" max="2826" width="12" style="9" customWidth="1"/>
    <col min="2827" max="2828" width="8.88671875" style="9"/>
    <col min="2829" max="2829" width="9.77734375" style="9" customWidth="1"/>
    <col min="2830" max="2830" width="10.6640625" style="9" customWidth="1"/>
    <col min="2831" max="2836" width="8.88671875" style="9"/>
    <col min="2837" max="2837" width="9.33203125" style="9" bestFit="1" customWidth="1"/>
    <col min="2838" max="2838" width="9.21875" style="9" bestFit="1" customWidth="1"/>
    <col min="2839" max="2839" width="9.109375" style="9" bestFit="1" customWidth="1"/>
    <col min="2840" max="3050" width="8.88671875" style="9"/>
    <col min="3051" max="3051" width="7.5546875" style="9" customWidth="1"/>
    <col min="3052" max="3052" width="43" style="9" customWidth="1"/>
    <col min="3053" max="3053" width="10.44140625" style="9" customWidth="1"/>
    <col min="3054" max="3054" width="11.6640625" style="9" customWidth="1"/>
    <col min="3055" max="3055" width="11.21875" style="9" customWidth="1"/>
    <col min="3056" max="3056" width="11.109375" style="9" customWidth="1"/>
    <col min="3057" max="3057" width="9.88671875" style="9" customWidth="1"/>
    <col min="3058" max="3058" width="12.21875" style="9" customWidth="1"/>
    <col min="3059" max="3059" width="11.33203125" style="9" customWidth="1"/>
    <col min="3060" max="3060" width="10" style="9" customWidth="1"/>
    <col min="3061" max="3061" width="41" style="9" customWidth="1"/>
    <col min="3062" max="3062" width="11.77734375" style="9" customWidth="1"/>
    <col min="3063" max="3063" width="13" style="9" customWidth="1"/>
    <col min="3064" max="3064" width="12" style="9" bestFit="1" customWidth="1"/>
    <col min="3065" max="3065" width="13.109375" style="9" customWidth="1"/>
    <col min="3066" max="3066" width="11.6640625" style="9" customWidth="1"/>
    <col min="3067" max="3068" width="8.88671875" style="9"/>
    <col min="3069" max="3069" width="12.109375" style="9" customWidth="1"/>
    <col min="3070" max="3070" width="11.6640625" style="9" customWidth="1"/>
    <col min="3071" max="3073" width="8.88671875" style="9"/>
    <col min="3074" max="3074" width="10.77734375" style="9" customWidth="1"/>
    <col min="3075" max="3076" width="8.88671875" style="9"/>
    <col min="3077" max="3077" width="13.88671875" style="9" customWidth="1"/>
    <col min="3078" max="3078" width="10.6640625" style="9" customWidth="1"/>
    <col min="3079" max="3081" width="8.88671875" style="9"/>
    <col min="3082" max="3082" width="12" style="9" customWidth="1"/>
    <col min="3083" max="3084" width="8.88671875" style="9"/>
    <col min="3085" max="3085" width="9.77734375" style="9" customWidth="1"/>
    <col min="3086" max="3086" width="10.6640625" style="9" customWidth="1"/>
    <col min="3087" max="3092" width="8.88671875" style="9"/>
    <col min="3093" max="3093" width="9.33203125" style="9" bestFit="1" customWidth="1"/>
    <col min="3094" max="3094" width="9.21875" style="9" bestFit="1" customWidth="1"/>
    <col min="3095" max="3095" width="9.109375" style="9" bestFit="1" customWidth="1"/>
    <col min="3096" max="3306" width="8.88671875" style="9"/>
    <col min="3307" max="3307" width="7.5546875" style="9" customWidth="1"/>
    <col min="3308" max="3308" width="43" style="9" customWidth="1"/>
    <col min="3309" max="3309" width="10.44140625" style="9" customWidth="1"/>
    <col min="3310" max="3310" width="11.6640625" style="9" customWidth="1"/>
    <col min="3311" max="3311" width="11.21875" style="9" customWidth="1"/>
    <col min="3312" max="3312" width="11.109375" style="9" customWidth="1"/>
    <col min="3313" max="3313" width="9.88671875" style="9" customWidth="1"/>
    <col min="3314" max="3314" width="12.21875" style="9" customWidth="1"/>
    <col min="3315" max="3315" width="11.33203125" style="9" customWidth="1"/>
    <col min="3316" max="3316" width="10" style="9" customWidth="1"/>
    <col min="3317" max="3317" width="41" style="9" customWidth="1"/>
    <col min="3318" max="3318" width="11.77734375" style="9" customWidth="1"/>
    <col min="3319" max="3319" width="13" style="9" customWidth="1"/>
    <col min="3320" max="3320" width="12" style="9" bestFit="1" customWidth="1"/>
    <col min="3321" max="3321" width="13.109375" style="9" customWidth="1"/>
    <col min="3322" max="3322" width="11.6640625" style="9" customWidth="1"/>
    <col min="3323" max="3324" width="8.88671875" style="9"/>
    <col min="3325" max="3325" width="12.109375" style="9" customWidth="1"/>
    <col min="3326" max="3326" width="11.6640625" style="9" customWidth="1"/>
    <col min="3327" max="3329" width="8.88671875" style="9"/>
    <col min="3330" max="3330" width="10.77734375" style="9" customWidth="1"/>
    <col min="3331" max="3332" width="8.88671875" style="9"/>
    <col min="3333" max="3333" width="13.88671875" style="9" customWidth="1"/>
    <col min="3334" max="3334" width="10.6640625" style="9" customWidth="1"/>
    <col min="3335" max="3337" width="8.88671875" style="9"/>
    <col min="3338" max="3338" width="12" style="9" customWidth="1"/>
    <col min="3339" max="3340" width="8.88671875" style="9"/>
    <col min="3341" max="3341" width="9.77734375" style="9" customWidth="1"/>
    <col min="3342" max="3342" width="10.6640625" style="9" customWidth="1"/>
    <col min="3343" max="3348" width="8.88671875" style="9"/>
    <col min="3349" max="3349" width="9.33203125" style="9" bestFit="1" customWidth="1"/>
    <col min="3350" max="3350" width="9.21875" style="9" bestFit="1" customWidth="1"/>
    <col min="3351" max="3351" width="9.109375" style="9" bestFit="1" customWidth="1"/>
    <col min="3352" max="3562" width="8.88671875" style="9"/>
    <col min="3563" max="3563" width="7.5546875" style="9" customWidth="1"/>
    <col min="3564" max="3564" width="43" style="9" customWidth="1"/>
    <col min="3565" max="3565" width="10.44140625" style="9" customWidth="1"/>
    <col min="3566" max="3566" width="11.6640625" style="9" customWidth="1"/>
    <col min="3567" max="3567" width="11.21875" style="9" customWidth="1"/>
    <col min="3568" max="3568" width="11.109375" style="9" customWidth="1"/>
    <col min="3569" max="3569" width="9.88671875" style="9" customWidth="1"/>
    <col min="3570" max="3570" width="12.21875" style="9" customWidth="1"/>
    <col min="3571" max="3571" width="11.33203125" style="9" customWidth="1"/>
    <col min="3572" max="3572" width="10" style="9" customWidth="1"/>
    <col min="3573" max="3573" width="41" style="9" customWidth="1"/>
    <col min="3574" max="3574" width="11.77734375" style="9" customWidth="1"/>
    <col min="3575" max="3575" width="13" style="9" customWidth="1"/>
    <col min="3576" max="3576" width="12" style="9" bestFit="1" customWidth="1"/>
    <col min="3577" max="3577" width="13.109375" style="9" customWidth="1"/>
    <col min="3578" max="3578" width="11.6640625" style="9" customWidth="1"/>
    <col min="3579" max="3580" width="8.88671875" style="9"/>
    <col min="3581" max="3581" width="12.109375" style="9" customWidth="1"/>
    <col min="3582" max="3582" width="11.6640625" style="9" customWidth="1"/>
    <col min="3583" max="3585" width="8.88671875" style="9"/>
    <col min="3586" max="3586" width="10.77734375" style="9" customWidth="1"/>
    <col min="3587" max="3588" width="8.88671875" style="9"/>
    <col min="3589" max="3589" width="13.88671875" style="9" customWidth="1"/>
    <col min="3590" max="3590" width="10.6640625" style="9" customWidth="1"/>
    <col min="3591" max="3593" width="8.88671875" style="9"/>
    <col min="3594" max="3594" width="12" style="9" customWidth="1"/>
    <col min="3595" max="3596" width="8.88671875" style="9"/>
    <col min="3597" max="3597" width="9.77734375" style="9" customWidth="1"/>
    <col min="3598" max="3598" width="10.6640625" style="9" customWidth="1"/>
    <col min="3599" max="3604" width="8.88671875" style="9"/>
    <col min="3605" max="3605" width="9.33203125" style="9" bestFit="1" customWidth="1"/>
    <col min="3606" max="3606" width="9.21875" style="9" bestFit="1" customWidth="1"/>
    <col min="3607" max="3607" width="9.109375" style="9" bestFit="1" customWidth="1"/>
    <col min="3608" max="3818" width="8.88671875" style="9"/>
    <col min="3819" max="3819" width="7.5546875" style="9" customWidth="1"/>
    <col min="3820" max="3820" width="43" style="9" customWidth="1"/>
    <col min="3821" max="3821" width="10.44140625" style="9" customWidth="1"/>
    <col min="3822" max="3822" width="11.6640625" style="9" customWidth="1"/>
    <col min="3823" max="3823" width="11.21875" style="9" customWidth="1"/>
    <col min="3824" max="3824" width="11.109375" style="9" customWidth="1"/>
    <col min="3825" max="3825" width="9.88671875" style="9" customWidth="1"/>
    <col min="3826" max="3826" width="12.21875" style="9" customWidth="1"/>
    <col min="3827" max="3827" width="11.33203125" style="9" customWidth="1"/>
    <col min="3828" max="3828" width="10" style="9" customWidth="1"/>
    <col min="3829" max="3829" width="41" style="9" customWidth="1"/>
    <col min="3830" max="3830" width="11.77734375" style="9" customWidth="1"/>
    <col min="3831" max="3831" width="13" style="9" customWidth="1"/>
    <col min="3832" max="3832" width="12" style="9" bestFit="1" customWidth="1"/>
    <col min="3833" max="3833" width="13.109375" style="9" customWidth="1"/>
    <col min="3834" max="3834" width="11.6640625" style="9" customWidth="1"/>
    <col min="3835" max="3836" width="8.88671875" style="9"/>
    <col min="3837" max="3837" width="12.109375" style="9" customWidth="1"/>
    <col min="3838" max="3838" width="11.6640625" style="9" customWidth="1"/>
    <col min="3839" max="3841" width="8.88671875" style="9"/>
    <col min="3842" max="3842" width="10.77734375" style="9" customWidth="1"/>
    <col min="3843" max="3844" width="8.88671875" style="9"/>
    <col min="3845" max="3845" width="13.88671875" style="9" customWidth="1"/>
    <col min="3846" max="3846" width="10.6640625" style="9" customWidth="1"/>
    <col min="3847" max="3849" width="8.88671875" style="9"/>
    <col min="3850" max="3850" width="12" style="9" customWidth="1"/>
    <col min="3851" max="3852" width="8.88671875" style="9"/>
    <col min="3853" max="3853" width="9.77734375" style="9" customWidth="1"/>
    <col min="3854" max="3854" width="10.6640625" style="9" customWidth="1"/>
    <col min="3855" max="3860" width="8.88671875" style="9"/>
    <col min="3861" max="3861" width="9.33203125" style="9" bestFit="1" customWidth="1"/>
    <col min="3862" max="3862" width="9.21875" style="9" bestFit="1" customWidth="1"/>
    <col min="3863" max="3863" width="9.109375" style="9" bestFit="1" customWidth="1"/>
    <col min="3864" max="4074" width="8.88671875" style="9"/>
    <col min="4075" max="4075" width="7.5546875" style="9" customWidth="1"/>
    <col min="4076" max="4076" width="43" style="9" customWidth="1"/>
    <col min="4077" max="4077" width="10.44140625" style="9" customWidth="1"/>
    <col min="4078" max="4078" width="11.6640625" style="9" customWidth="1"/>
    <col min="4079" max="4079" width="11.21875" style="9" customWidth="1"/>
    <col min="4080" max="4080" width="11.109375" style="9" customWidth="1"/>
    <col min="4081" max="4081" width="9.88671875" style="9" customWidth="1"/>
    <col min="4082" max="4082" width="12.21875" style="9" customWidth="1"/>
    <col min="4083" max="4083" width="11.33203125" style="9" customWidth="1"/>
    <col min="4084" max="4084" width="10" style="9" customWidth="1"/>
    <col min="4085" max="4085" width="41" style="9" customWidth="1"/>
    <col min="4086" max="4086" width="11.77734375" style="9" customWidth="1"/>
    <col min="4087" max="4087" width="13" style="9" customWidth="1"/>
    <col min="4088" max="4088" width="12" style="9" bestFit="1" customWidth="1"/>
    <col min="4089" max="4089" width="13.109375" style="9" customWidth="1"/>
    <col min="4090" max="4090" width="11.6640625" style="9" customWidth="1"/>
    <col min="4091" max="4092" width="8.88671875" style="9"/>
    <col min="4093" max="4093" width="12.109375" style="9" customWidth="1"/>
    <col min="4094" max="4094" width="11.6640625" style="9" customWidth="1"/>
    <col min="4095" max="4097" width="8.88671875" style="9"/>
    <col min="4098" max="4098" width="10.77734375" style="9" customWidth="1"/>
    <col min="4099" max="4100" width="8.88671875" style="9"/>
    <col min="4101" max="4101" width="13.88671875" style="9" customWidth="1"/>
    <col min="4102" max="4102" width="10.6640625" style="9" customWidth="1"/>
    <col min="4103" max="4105" width="8.88671875" style="9"/>
    <col min="4106" max="4106" width="12" style="9" customWidth="1"/>
    <col min="4107" max="4108" width="8.88671875" style="9"/>
    <col min="4109" max="4109" width="9.77734375" style="9" customWidth="1"/>
    <col min="4110" max="4110" width="10.6640625" style="9" customWidth="1"/>
    <col min="4111" max="4116" width="8.88671875" style="9"/>
    <col min="4117" max="4117" width="9.33203125" style="9" bestFit="1" customWidth="1"/>
    <col min="4118" max="4118" width="9.21875" style="9" bestFit="1" customWidth="1"/>
    <col min="4119" max="4119" width="9.109375" style="9" bestFit="1" customWidth="1"/>
    <col min="4120" max="4330" width="8.88671875" style="9"/>
    <col min="4331" max="4331" width="7.5546875" style="9" customWidth="1"/>
    <col min="4332" max="4332" width="43" style="9" customWidth="1"/>
    <col min="4333" max="4333" width="10.44140625" style="9" customWidth="1"/>
    <col min="4334" max="4334" width="11.6640625" style="9" customWidth="1"/>
    <col min="4335" max="4335" width="11.21875" style="9" customWidth="1"/>
    <col min="4336" max="4336" width="11.109375" style="9" customWidth="1"/>
    <col min="4337" max="4337" width="9.88671875" style="9" customWidth="1"/>
    <col min="4338" max="4338" width="12.21875" style="9" customWidth="1"/>
    <col min="4339" max="4339" width="11.33203125" style="9" customWidth="1"/>
    <col min="4340" max="4340" width="10" style="9" customWidth="1"/>
    <col min="4341" max="4341" width="41" style="9" customWidth="1"/>
    <col min="4342" max="4342" width="11.77734375" style="9" customWidth="1"/>
    <col min="4343" max="4343" width="13" style="9" customWidth="1"/>
    <col min="4344" max="4344" width="12" style="9" bestFit="1" customWidth="1"/>
    <col min="4345" max="4345" width="13.109375" style="9" customWidth="1"/>
    <col min="4346" max="4346" width="11.6640625" style="9" customWidth="1"/>
    <col min="4347" max="4348" width="8.88671875" style="9"/>
    <col min="4349" max="4349" width="12.109375" style="9" customWidth="1"/>
    <col min="4350" max="4350" width="11.6640625" style="9" customWidth="1"/>
    <col min="4351" max="4353" width="8.88671875" style="9"/>
    <col min="4354" max="4354" width="10.77734375" style="9" customWidth="1"/>
    <col min="4355" max="4356" width="8.88671875" style="9"/>
    <col min="4357" max="4357" width="13.88671875" style="9" customWidth="1"/>
    <col min="4358" max="4358" width="10.6640625" style="9" customWidth="1"/>
    <col min="4359" max="4361" width="8.88671875" style="9"/>
    <col min="4362" max="4362" width="12" style="9" customWidth="1"/>
    <col min="4363" max="4364" width="8.88671875" style="9"/>
    <col min="4365" max="4365" width="9.77734375" style="9" customWidth="1"/>
    <col min="4366" max="4366" width="10.6640625" style="9" customWidth="1"/>
    <col min="4367" max="4372" width="8.88671875" style="9"/>
    <col min="4373" max="4373" width="9.33203125" style="9" bestFit="1" customWidth="1"/>
    <col min="4374" max="4374" width="9.21875" style="9" bestFit="1" customWidth="1"/>
    <col min="4375" max="4375" width="9.109375" style="9" bestFit="1" customWidth="1"/>
    <col min="4376" max="4586" width="8.88671875" style="9"/>
    <col min="4587" max="4587" width="7.5546875" style="9" customWidth="1"/>
    <col min="4588" max="4588" width="43" style="9" customWidth="1"/>
    <col min="4589" max="4589" width="10.44140625" style="9" customWidth="1"/>
    <col min="4590" max="4590" width="11.6640625" style="9" customWidth="1"/>
    <col min="4591" max="4591" width="11.21875" style="9" customWidth="1"/>
    <col min="4592" max="4592" width="11.109375" style="9" customWidth="1"/>
    <col min="4593" max="4593" width="9.88671875" style="9" customWidth="1"/>
    <col min="4594" max="4594" width="12.21875" style="9" customWidth="1"/>
    <col min="4595" max="4595" width="11.33203125" style="9" customWidth="1"/>
    <col min="4596" max="4596" width="10" style="9" customWidth="1"/>
    <col min="4597" max="4597" width="41" style="9" customWidth="1"/>
    <col min="4598" max="4598" width="11.77734375" style="9" customWidth="1"/>
    <col min="4599" max="4599" width="13" style="9" customWidth="1"/>
    <col min="4600" max="4600" width="12" style="9" bestFit="1" customWidth="1"/>
    <col min="4601" max="4601" width="13.109375" style="9" customWidth="1"/>
    <col min="4602" max="4602" width="11.6640625" style="9" customWidth="1"/>
    <col min="4603" max="4604" width="8.88671875" style="9"/>
    <col min="4605" max="4605" width="12.109375" style="9" customWidth="1"/>
    <col min="4606" max="4606" width="11.6640625" style="9" customWidth="1"/>
    <col min="4607" max="4609" width="8.88671875" style="9"/>
    <col min="4610" max="4610" width="10.77734375" style="9" customWidth="1"/>
    <col min="4611" max="4612" width="8.88671875" style="9"/>
    <col min="4613" max="4613" width="13.88671875" style="9" customWidth="1"/>
    <col min="4614" max="4614" width="10.6640625" style="9" customWidth="1"/>
    <col min="4615" max="4617" width="8.88671875" style="9"/>
    <col min="4618" max="4618" width="12" style="9" customWidth="1"/>
    <col min="4619" max="4620" width="8.88671875" style="9"/>
    <col min="4621" max="4621" width="9.77734375" style="9" customWidth="1"/>
    <col min="4622" max="4622" width="10.6640625" style="9" customWidth="1"/>
    <col min="4623" max="4628" width="8.88671875" style="9"/>
    <col min="4629" max="4629" width="9.33203125" style="9" bestFit="1" customWidth="1"/>
    <col min="4630" max="4630" width="9.21875" style="9" bestFit="1" customWidth="1"/>
    <col min="4631" max="4631" width="9.109375" style="9" bestFit="1" customWidth="1"/>
    <col min="4632" max="4842" width="8.88671875" style="9"/>
    <col min="4843" max="4843" width="7.5546875" style="9" customWidth="1"/>
    <col min="4844" max="4844" width="43" style="9" customWidth="1"/>
    <col min="4845" max="4845" width="10.44140625" style="9" customWidth="1"/>
    <col min="4846" max="4846" width="11.6640625" style="9" customWidth="1"/>
    <col min="4847" max="4847" width="11.21875" style="9" customWidth="1"/>
    <col min="4848" max="4848" width="11.109375" style="9" customWidth="1"/>
    <col min="4849" max="4849" width="9.88671875" style="9" customWidth="1"/>
    <col min="4850" max="4850" width="12.21875" style="9" customWidth="1"/>
    <col min="4851" max="4851" width="11.33203125" style="9" customWidth="1"/>
    <col min="4852" max="4852" width="10" style="9" customWidth="1"/>
    <col min="4853" max="4853" width="41" style="9" customWidth="1"/>
    <col min="4854" max="4854" width="11.77734375" style="9" customWidth="1"/>
    <col min="4855" max="4855" width="13" style="9" customWidth="1"/>
    <col min="4856" max="4856" width="12" style="9" bestFit="1" customWidth="1"/>
    <col min="4857" max="4857" width="13.109375" style="9" customWidth="1"/>
    <col min="4858" max="4858" width="11.6640625" style="9" customWidth="1"/>
    <col min="4859" max="4860" width="8.88671875" style="9"/>
    <col min="4861" max="4861" width="12.109375" style="9" customWidth="1"/>
    <col min="4862" max="4862" width="11.6640625" style="9" customWidth="1"/>
    <col min="4863" max="4865" width="8.88671875" style="9"/>
    <col min="4866" max="4866" width="10.77734375" style="9" customWidth="1"/>
    <col min="4867" max="4868" width="8.88671875" style="9"/>
    <col min="4869" max="4869" width="13.88671875" style="9" customWidth="1"/>
    <col min="4870" max="4870" width="10.6640625" style="9" customWidth="1"/>
    <col min="4871" max="4873" width="8.88671875" style="9"/>
    <col min="4874" max="4874" width="12" style="9" customWidth="1"/>
    <col min="4875" max="4876" width="8.88671875" style="9"/>
    <col min="4877" max="4877" width="9.77734375" style="9" customWidth="1"/>
    <col min="4878" max="4878" width="10.6640625" style="9" customWidth="1"/>
    <col min="4879" max="4884" width="8.88671875" style="9"/>
    <col min="4885" max="4885" width="9.33203125" style="9" bestFit="1" customWidth="1"/>
    <col min="4886" max="4886" width="9.21875" style="9" bestFit="1" customWidth="1"/>
    <col min="4887" max="4887" width="9.109375" style="9" bestFit="1" customWidth="1"/>
    <col min="4888" max="5098" width="8.88671875" style="9"/>
    <col min="5099" max="5099" width="7.5546875" style="9" customWidth="1"/>
    <col min="5100" max="5100" width="43" style="9" customWidth="1"/>
    <col min="5101" max="5101" width="10.44140625" style="9" customWidth="1"/>
    <col min="5102" max="5102" width="11.6640625" style="9" customWidth="1"/>
    <col min="5103" max="5103" width="11.21875" style="9" customWidth="1"/>
    <col min="5104" max="5104" width="11.109375" style="9" customWidth="1"/>
    <col min="5105" max="5105" width="9.88671875" style="9" customWidth="1"/>
    <col min="5106" max="5106" width="12.21875" style="9" customWidth="1"/>
    <col min="5107" max="5107" width="11.33203125" style="9" customWidth="1"/>
    <col min="5108" max="5108" width="10" style="9" customWidth="1"/>
    <col min="5109" max="5109" width="41" style="9" customWidth="1"/>
    <col min="5110" max="5110" width="11.77734375" style="9" customWidth="1"/>
    <col min="5111" max="5111" width="13" style="9" customWidth="1"/>
    <col min="5112" max="5112" width="12" style="9" bestFit="1" customWidth="1"/>
    <col min="5113" max="5113" width="13.109375" style="9" customWidth="1"/>
    <col min="5114" max="5114" width="11.6640625" style="9" customWidth="1"/>
    <col min="5115" max="5116" width="8.88671875" style="9"/>
    <col min="5117" max="5117" width="12.109375" style="9" customWidth="1"/>
    <col min="5118" max="5118" width="11.6640625" style="9" customWidth="1"/>
    <col min="5119" max="5121" width="8.88671875" style="9"/>
    <col min="5122" max="5122" width="10.77734375" style="9" customWidth="1"/>
    <col min="5123" max="5124" width="8.88671875" style="9"/>
    <col min="5125" max="5125" width="13.88671875" style="9" customWidth="1"/>
    <col min="5126" max="5126" width="10.6640625" style="9" customWidth="1"/>
    <col min="5127" max="5129" width="8.88671875" style="9"/>
    <col min="5130" max="5130" width="12" style="9" customWidth="1"/>
    <col min="5131" max="5132" width="8.88671875" style="9"/>
    <col min="5133" max="5133" width="9.77734375" style="9" customWidth="1"/>
    <col min="5134" max="5134" width="10.6640625" style="9" customWidth="1"/>
    <col min="5135" max="5140" width="8.88671875" style="9"/>
    <col min="5141" max="5141" width="9.33203125" style="9" bestFit="1" customWidth="1"/>
    <col min="5142" max="5142" width="9.21875" style="9" bestFit="1" customWidth="1"/>
    <col min="5143" max="5143" width="9.109375" style="9" bestFit="1" customWidth="1"/>
    <col min="5144" max="5354" width="8.88671875" style="9"/>
    <col min="5355" max="5355" width="7.5546875" style="9" customWidth="1"/>
    <col min="5356" max="5356" width="43" style="9" customWidth="1"/>
    <col min="5357" max="5357" width="10.44140625" style="9" customWidth="1"/>
    <col min="5358" max="5358" width="11.6640625" style="9" customWidth="1"/>
    <col min="5359" max="5359" width="11.21875" style="9" customWidth="1"/>
    <col min="5360" max="5360" width="11.109375" style="9" customWidth="1"/>
    <col min="5361" max="5361" width="9.88671875" style="9" customWidth="1"/>
    <col min="5362" max="5362" width="12.21875" style="9" customWidth="1"/>
    <col min="5363" max="5363" width="11.33203125" style="9" customWidth="1"/>
    <col min="5364" max="5364" width="10" style="9" customWidth="1"/>
    <col min="5365" max="5365" width="41" style="9" customWidth="1"/>
    <col min="5366" max="5366" width="11.77734375" style="9" customWidth="1"/>
    <col min="5367" max="5367" width="13" style="9" customWidth="1"/>
    <col min="5368" max="5368" width="12" style="9" bestFit="1" customWidth="1"/>
    <col min="5369" max="5369" width="13.109375" style="9" customWidth="1"/>
    <col min="5370" max="5370" width="11.6640625" style="9" customWidth="1"/>
    <col min="5371" max="5372" width="8.88671875" style="9"/>
    <col min="5373" max="5373" width="12.109375" style="9" customWidth="1"/>
    <col min="5374" max="5374" width="11.6640625" style="9" customWidth="1"/>
    <col min="5375" max="5377" width="8.88671875" style="9"/>
    <col min="5378" max="5378" width="10.77734375" style="9" customWidth="1"/>
    <col min="5379" max="5380" width="8.88671875" style="9"/>
    <col min="5381" max="5381" width="13.88671875" style="9" customWidth="1"/>
    <col min="5382" max="5382" width="10.6640625" style="9" customWidth="1"/>
    <col min="5383" max="5385" width="8.88671875" style="9"/>
    <col min="5386" max="5386" width="12" style="9" customWidth="1"/>
    <col min="5387" max="5388" width="8.88671875" style="9"/>
    <col min="5389" max="5389" width="9.77734375" style="9" customWidth="1"/>
    <col min="5390" max="5390" width="10.6640625" style="9" customWidth="1"/>
    <col min="5391" max="5396" width="8.88671875" style="9"/>
    <col min="5397" max="5397" width="9.33203125" style="9" bestFit="1" customWidth="1"/>
    <col min="5398" max="5398" width="9.21875" style="9" bestFit="1" customWidth="1"/>
    <col min="5399" max="5399" width="9.109375" style="9" bestFit="1" customWidth="1"/>
    <col min="5400" max="5610" width="8.88671875" style="9"/>
    <col min="5611" max="5611" width="7.5546875" style="9" customWidth="1"/>
    <col min="5612" max="5612" width="43" style="9" customWidth="1"/>
    <col min="5613" max="5613" width="10.44140625" style="9" customWidth="1"/>
    <col min="5614" max="5614" width="11.6640625" style="9" customWidth="1"/>
    <col min="5615" max="5615" width="11.21875" style="9" customWidth="1"/>
    <col min="5616" max="5616" width="11.109375" style="9" customWidth="1"/>
    <col min="5617" max="5617" width="9.88671875" style="9" customWidth="1"/>
    <col min="5618" max="5618" width="12.21875" style="9" customWidth="1"/>
    <col min="5619" max="5619" width="11.33203125" style="9" customWidth="1"/>
    <col min="5620" max="5620" width="10" style="9" customWidth="1"/>
    <col min="5621" max="5621" width="41" style="9" customWidth="1"/>
    <col min="5622" max="5622" width="11.77734375" style="9" customWidth="1"/>
    <col min="5623" max="5623" width="13" style="9" customWidth="1"/>
    <col min="5624" max="5624" width="12" style="9" bestFit="1" customWidth="1"/>
    <col min="5625" max="5625" width="13.109375" style="9" customWidth="1"/>
    <col min="5626" max="5626" width="11.6640625" style="9" customWidth="1"/>
    <col min="5627" max="5628" width="8.88671875" style="9"/>
    <col min="5629" max="5629" width="12.109375" style="9" customWidth="1"/>
    <col min="5630" max="5630" width="11.6640625" style="9" customWidth="1"/>
    <col min="5631" max="5633" width="8.88671875" style="9"/>
    <col min="5634" max="5634" width="10.77734375" style="9" customWidth="1"/>
    <col min="5635" max="5636" width="8.88671875" style="9"/>
    <col min="5637" max="5637" width="13.88671875" style="9" customWidth="1"/>
    <col min="5638" max="5638" width="10.6640625" style="9" customWidth="1"/>
    <col min="5639" max="5641" width="8.88671875" style="9"/>
    <col min="5642" max="5642" width="12" style="9" customWidth="1"/>
    <col min="5643" max="5644" width="8.88671875" style="9"/>
    <col min="5645" max="5645" width="9.77734375" style="9" customWidth="1"/>
    <col min="5646" max="5646" width="10.6640625" style="9" customWidth="1"/>
    <col min="5647" max="5652" width="8.88671875" style="9"/>
    <col min="5653" max="5653" width="9.33203125" style="9" bestFit="1" customWidth="1"/>
    <col min="5654" max="5654" width="9.21875" style="9" bestFit="1" customWidth="1"/>
    <col min="5655" max="5655" width="9.109375" style="9" bestFit="1" customWidth="1"/>
    <col min="5656" max="5866" width="8.88671875" style="9"/>
    <col min="5867" max="5867" width="7.5546875" style="9" customWidth="1"/>
    <col min="5868" max="5868" width="43" style="9" customWidth="1"/>
    <col min="5869" max="5869" width="10.44140625" style="9" customWidth="1"/>
    <col min="5870" max="5870" width="11.6640625" style="9" customWidth="1"/>
    <col min="5871" max="5871" width="11.21875" style="9" customWidth="1"/>
    <col min="5872" max="5872" width="11.109375" style="9" customWidth="1"/>
    <col min="5873" max="5873" width="9.88671875" style="9" customWidth="1"/>
    <col min="5874" max="5874" width="12.21875" style="9" customWidth="1"/>
    <col min="5875" max="5875" width="11.33203125" style="9" customWidth="1"/>
    <col min="5876" max="5876" width="10" style="9" customWidth="1"/>
    <col min="5877" max="5877" width="41" style="9" customWidth="1"/>
    <col min="5878" max="5878" width="11.77734375" style="9" customWidth="1"/>
    <col min="5879" max="5879" width="13" style="9" customWidth="1"/>
    <col min="5880" max="5880" width="12" style="9" bestFit="1" customWidth="1"/>
    <col min="5881" max="5881" width="13.109375" style="9" customWidth="1"/>
    <col min="5882" max="5882" width="11.6640625" style="9" customWidth="1"/>
    <col min="5883" max="5884" width="8.88671875" style="9"/>
    <col min="5885" max="5885" width="12.109375" style="9" customWidth="1"/>
    <col min="5886" max="5886" width="11.6640625" style="9" customWidth="1"/>
    <col min="5887" max="5889" width="8.88671875" style="9"/>
    <col min="5890" max="5890" width="10.77734375" style="9" customWidth="1"/>
    <col min="5891" max="5892" width="8.88671875" style="9"/>
    <col min="5893" max="5893" width="13.88671875" style="9" customWidth="1"/>
    <col min="5894" max="5894" width="10.6640625" style="9" customWidth="1"/>
    <col min="5895" max="5897" width="8.88671875" style="9"/>
    <col min="5898" max="5898" width="12" style="9" customWidth="1"/>
    <col min="5899" max="5900" width="8.88671875" style="9"/>
    <col min="5901" max="5901" width="9.77734375" style="9" customWidth="1"/>
    <col min="5902" max="5902" width="10.6640625" style="9" customWidth="1"/>
    <col min="5903" max="5908" width="8.88671875" style="9"/>
    <col min="5909" max="5909" width="9.33203125" style="9" bestFit="1" customWidth="1"/>
    <col min="5910" max="5910" width="9.21875" style="9" bestFit="1" customWidth="1"/>
    <col min="5911" max="5911" width="9.109375" style="9" bestFit="1" customWidth="1"/>
    <col min="5912" max="6122" width="8.88671875" style="9"/>
    <col min="6123" max="6123" width="7.5546875" style="9" customWidth="1"/>
    <col min="6124" max="6124" width="43" style="9" customWidth="1"/>
    <col min="6125" max="6125" width="10.44140625" style="9" customWidth="1"/>
    <col min="6126" max="6126" width="11.6640625" style="9" customWidth="1"/>
    <col min="6127" max="6127" width="11.21875" style="9" customWidth="1"/>
    <col min="6128" max="6128" width="11.109375" style="9" customWidth="1"/>
    <col min="6129" max="6129" width="9.88671875" style="9" customWidth="1"/>
    <col min="6130" max="6130" width="12.21875" style="9" customWidth="1"/>
    <col min="6131" max="6131" width="11.33203125" style="9" customWidth="1"/>
    <col min="6132" max="6132" width="10" style="9" customWidth="1"/>
    <col min="6133" max="6133" width="41" style="9" customWidth="1"/>
    <col min="6134" max="6134" width="11.77734375" style="9" customWidth="1"/>
    <col min="6135" max="6135" width="13" style="9" customWidth="1"/>
    <col min="6136" max="6136" width="12" style="9" bestFit="1" customWidth="1"/>
    <col min="6137" max="6137" width="13.109375" style="9" customWidth="1"/>
    <col min="6138" max="6138" width="11.6640625" style="9" customWidth="1"/>
    <col min="6139" max="6140" width="8.88671875" style="9"/>
    <col min="6141" max="6141" width="12.109375" style="9" customWidth="1"/>
    <col min="6142" max="6142" width="11.6640625" style="9" customWidth="1"/>
    <col min="6143" max="6145" width="8.88671875" style="9"/>
    <col min="6146" max="6146" width="10.77734375" style="9" customWidth="1"/>
    <col min="6147" max="6148" width="8.88671875" style="9"/>
    <col min="6149" max="6149" width="13.88671875" style="9" customWidth="1"/>
    <col min="6150" max="6150" width="10.6640625" style="9" customWidth="1"/>
    <col min="6151" max="6153" width="8.88671875" style="9"/>
    <col min="6154" max="6154" width="12" style="9" customWidth="1"/>
    <col min="6155" max="6156" width="8.88671875" style="9"/>
    <col min="6157" max="6157" width="9.77734375" style="9" customWidth="1"/>
    <col min="6158" max="6158" width="10.6640625" style="9" customWidth="1"/>
    <col min="6159" max="6164" width="8.88671875" style="9"/>
    <col min="6165" max="6165" width="9.33203125" style="9" bestFit="1" customWidth="1"/>
    <col min="6166" max="6166" width="9.21875" style="9" bestFit="1" customWidth="1"/>
    <col min="6167" max="6167" width="9.109375" style="9" bestFit="1" customWidth="1"/>
    <col min="6168" max="6378" width="8.88671875" style="9"/>
    <col min="6379" max="6379" width="7.5546875" style="9" customWidth="1"/>
    <col min="6380" max="6380" width="43" style="9" customWidth="1"/>
    <col min="6381" max="6381" width="10.44140625" style="9" customWidth="1"/>
    <col min="6382" max="6382" width="11.6640625" style="9" customWidth="1"/>
    <col min="6383" max="6383" width="11.21875" style="9" customWidth="1"/>
    <col min="6384" max="6384" width="11.109375" style="9" customWidth="1"/>
    <col min="6385" max="6385" width="9.88671875" style="9" customWidth="1"/>
    <col min="6386" max="6386" width="12.21875" style="9" customWidth="1"/>
    <col min="6387" max="6387" width="11.33203125" style="9" customWidth="1"/>
    <col min="6388" max="6388" width="10" style="9" customWidth="1"/>
    <col min="6389" max="6389" width="41" style="9" customWidth="1"/>
    <col min="6390" max="6390" width="11.77734375" style="9" customWidth="1"/>
    <col min="6391" max="6391" width="13" style="9" customWidth="1"/>
    <col min="6392" max="6392" width="12" style="9" bestFit="1" customWidth="1"/>
    <col min="6393" max="6393" width="13.109375" style="9" customWidth="1"/>
    <col min="6394" max="6394" width="11.6640625" style="9" customWidth="1"/>
    <col min="6395" max="6396" width="8.88671875" style="9"/>
    <col min="6397" max="6397" width="12.109375" style="9" customWidth="1"/>
    <col min="6398" max="6398" width="11.6640625" style="9" customWidth="1"/>
    <col min="6399" max="6401" width="8.88671875" style="9"/>
    <col min="6402" max="6402" width="10.77734375" style="9" customWidth="1"/>
    <col min="6403" max="6404" width="8.88671875" style="9"/>
    <col min="6405" max="6405" width="13.88671875" style="9" customWidth="1"/>
    <col min="6406" max="6406" width="10.6640625" style="9" customWidth="1"/>
    <col min="6407" max="6409" width="8.88671875" style="9"/>
    <col min="6410" max="6410" width="12" style="9" customWidth="1"/>
    <col min="6411" max="6412" width="8.88671875" style="9"/>
    <col min="6413" max="6413" width="9.77734375" style="9" customWidth="1"/>
    <col min="6414" max="6414" width="10.6640625" style="9" customWidth="1"/>
    <col min="6415" max="6420" width="8.88671875" style="9"/>
    <col min="6421" max="6421" width="9.33203125" style="9" bestFit="1" customWidth="1"/>
    <col min="6422" max="6422" width="9.21875" style="9" bestFit="1" customWidth="1"/>
    <col min="6423" max="6423" width="9.109375" style="9" bestFit="1" customWidth="1"/>
    <col min="6424" max="6634" width="8.88671875" style="9"/>
    <col min="6635" max="6635" width="7.5546875" style="9" customWidth="1"/>
    <col min="6636" max="6636" width="43" style="9" customWidth="1"/>
    <col min="6637" max="6637" width="10.44140625" style="9" customWidth="1"/>
    <col min="6638" max="6638" width="11.6640625" style="9" customWidth="1"/>
    <col min="6639" max="6639" width="11.21875" style="9" customWidth="1"/>
    <col min="6640" max="6640" width="11.109375" style="9" customWidth="1"/>
    <col min="6641" max="6641" width="9.88671875" style="9" customWidth="1"/>
    <col min="6642" max="6642" width="12.21875" style="9" customWidth="1"/>
    <col min="6643" max="6643" width="11.33203125" style="9" customWidth="1"/>
    <col min="6644" max="6644" width="10" style="9" customWidth="1"/>
    <col min="6645" max="6645" width="41" style="9" customWidth="1"/>
    <col min="6646" max="6646" width="11.77734375" style="9" customWidth="1"/>
    <col min="6647" max="6647" width="13" style="9" customWidth="1"/>
    <col min="6648" max="6648" width="12" style="9" bestFit="1" customWidth="1"/>
    <col min="6649" max="6649" width="13.109375" style="9" customWidth="1"/>
    <col min="6650" max="6650" width="11.6640625" style="9" customWidth="1"/>
    <col min="6651" max="6652" width="8.88671875" style="9"/>
    <col min="6653" max="6653" width="12.109375" style="9" customWidth="1"/>
    <col min="6654" max="6654" width="11.6640625" style="9" customWidth="1"/>
    <col min="6655" max="6657" width="8.88671875" style="9"/>
    <col min="6658" max="6658" width="10.77734375" style="9" customWidth="1"/>
    <col min="6659" max="6660" width="8.88671875" style="9"/>
    <col min="6661" max="6661" width="13.88671875" style="9" customWidth="1"/>
    <col min="6662" max="6662" width="10.6640625" style="9" customWidth="1"/>
    <col min="6663" max="6665" width="8.88671875" style="9"/>
    <col min="6666" max="6666" width="12" style="9" customWidth="1"/>
    <col min="6667" max="6668" width="8.88671875" style="9"/>
    <col min="6669" max="6669" width="9.77734375" style="9" customWidth="1"/>
    <col min="6670" max="6670" width="10.6640625" style="9" customWidth="1"/>
    <col min="6671" max="6676" width="8.88671875" style="9"/>
    <col min="6677" max="6677" width="9.33203125" style="9" bestFit="1" customWidth="1"/>
    <col min="6678" max="6678" width="9.21875" style="9" bestFit="1" customWidth="1"/>
    <col min="6679" max="6679" width="9.109375" style="9" bestFit="1" customWidth="1"/>
    <col min="6680" max="6890" width="8.88671875" style="9"/>
    <col min="6891" max="6891" width="7.5546875" style="9" customWidth="1"/>
    <col min="6892" max="6892" width="43" style="9" customWidth="1"/>
    <col min="6893" max="6893" width="10.44140625" style="9" customWidth="1"/>
    <col min="6894" max="6894" width="11.6640625" style="9" customWidth="1"/>
    <col min="6895" max="6895" width="11.21875" style="9" customWidth="1"/>
    <col min="6896" max="6896" width="11.109375" style="9" customWidth="1"/>
    <col min="6897" max="6897" width="9.88671875" style="9" customWidth="1"/>
    <col min="6898" max="6898" width="12.21875" style="9" customWidth="1"/>
    <col min="6899" max="6899" width="11.33203125" style="9" customWidth="1"/>
    <col min="6900" max="6900" width="10" style="9" customWidth="1"/>
    <col min="6901" max="6901" width="41" style="9" customWidth="1"/>
    <col min="6902" max="6902" width="11.77734375" style="9" customWidth="1"/>
    <col min="6903" max="6903" width="13" style="9" customWidth="1"/>
    <col min="6904" max="6904" width="12" style="9" bestFit="1" customWidth="1"/>
    <col min="6905" max="6905" width="13.109375" style="9" customWidth="1"/>
    <col min="6906" max="6906" width="11.6640625" style="9" customWidth="1"/>
    <col min="6907" max="6908" width="8.88671875" style="9"/>
    <col min="6909" max="6909" width="12.109375" style="9" customWidth="1"/>
    <col min="6910" max="6910" width="11.6640625" style="9" customWidth="1"/>
    <col min="6911" max="6913" width="8.88671875" style="9"/>
    <col min="6914" max="6914" width="10.77734375" style="9" customWidth="1"/>
    <col min="6915" max="6916" width="8.88671875" style="9"/>
    <col min="6917" max="6917" width="13.88671875" style="9" customWidth="1"/>
    <col min="6918" max="6918" width="10.6640625" style="9" customWidth="1"/>
    <col min="6919" max="6921" width="8.88671875" style="9"/>
    <col min="6922" max="6922" width="12" style="9" customWidth="1"/>
    <col min="6923" max="6924" width="8.88671875" style="9"/>
    <col min="6925" max="6925" width="9.77734375" style="9" customWidth="1"/>
    <col min="6926" max="6926" width="10.6640625" style="9" customWidth="1"/>
    <col min="6927" max="6932" width="8.88671875" style="9"/>
    <col min="6933" max="6933" width="9.33203125" style="9" bestFit="1" customWidth="1"/>
    <col min="6934" max="6934" width="9.21875" style="9" bestFit="1" customWidth="1"/>
    <col min="6935" max="6935" width="9.109375" style="9" bestFit="1" customWidth="1"/>
    <col min="6936" max="7146" width="8.88671875" style="9"/>
    <col min="7147" max="7147" width="7.5546875" style="9" customWidth="1"/>
    <col min="7148" max="7148" width="43" style="9" customWidth="1"/>
    <col min="7149" max="7149" width="10.44140625" style="9" customWidth="1"/>
    <col min="7150" max="7150" width="11.6640625" style="9" customWidth="1"/>
    <col min="7151" max="7151" width="11.21875" style="9" customWidth="1"/>
    <col min="7152" max="7152" width="11.109375" style="9" customWidth="1"/>
    <col min="7153" max="7153" width="9.88671875" style="9" customWidth="1"/>
    <col min="7154" max="7154" width="12.21875" style="9" customWidth="1"/>
    <col min="7155" max="7155" width="11.33203125" style="9" customWidth="1"/>
    <col min="7156" max="7156" width="10" style="9" customWidth="1"/>
    <col min="7157" max="7157" width="41" style="9" customWidth="1"/>
    <col min="7158" max="7158" width="11.77734375" style="9" customWidth="1"/>
    <col min="7159" max="7159" width="13" style="9" customWidth="1"/>
    <col min="7160" max="7160" width="12" style="9" bestFit="1" customWidth="1"/>
    <col min="7161" max="7161" width="13.109375" style="9" customWidth="1"/>
    <col min="7162" max="7162" width="11.6640625" style="9" customWidth="1"/>
    <col min="7163" max="7164" width="8.88671875" style="9"/>
    <col min="7165" max="7165" width="12.109375" style="9" customWidth="1"/>
    <col min="7166" max="7166" width="11.6640625" style="9" customWidth="1"/>
    <col min="7167" max="7169" width="8.88671875" style="9"/>
    <col min="7170" max="7170" width="10.77734375" style="9" customWidth="1"/>
    <col min="7171" max="7172" width="8.88671875" style="9"/>
    <col min="7173" max="7173" width="13.88671875" style="9" customWidth="1"/>
    <col min="7174" max="7174" width="10.6640625" style="9" customWidth="1"/>
    <col min="7175" max="7177" width="8.88671875" style="9"/>
    <col min="7178" max="7178" width="12" style="9" customWidth="1"/>
    <col min="7179" max="7180" width="8.88671875" style="9"/>
    <col min="7181" max="7181" width="9.77734375" style="9" customWidth="1"/>
    <col min="7182" max="7182" width="10.6640625" style="9" customWidth="1"/>
    <col min="7183" max="7188" width="8.88671875" style="9"/>
    <col min="7189" max="7189" width="9.33203125" style="9" bestFit="1" customWidth="1"/>
    <col min="7190" max="7190" width="9.21875" style="9" bestFit="1" customWidth="1"/>
    <col min="7191" max="7191" width="9.109375" style="9" bestFit="1" customWidth="1"/>
    <col min="7192" max="7402" width="8.88671875" style="9"/>
    <col min="7403" max="7403" width="7.5546875" style="9" customWidth="1"/>
    <col min="7404" max="7404" width="43" style="9" customWidth="1"/>
    <col min="7405" max="7405" width="10.44140625" style="9" customWidth="1"/>
    <col min="7406" max="7406" width="11.6640625" style="9" customWidth="1"/>
    <col min="7407" max="7407" width="11.21875" style="9" customWidth="1"/>
    <col min="7408" max="7408" width="11.109375" style="9" customWidth="1"/>
    <col min="7409" max="7409" width="9.88671875" style="9" customWidth="1"/>
    <col min="7410" max="7410" width="12.21875" style="9" customWidth="1"/>
    <col min="7411" max="7411" width="11.33203125" style="9" customWidth="1"/>
    <col min="7412" max="7412" width="10" style="9" customWidth="1"/>
    <col min="7413" max="7413" width="41" style="9" customWidth="1"/>
    <col min="7414" max="7414" width="11.77734375" style="9" customWidth="1"/>
    <col min="7415" max="7415" width="13" style="9" customWidth="1"/>
    <col min="7416" max="7416" width="12" style="9" bestFit="1" customWidth="1"/>
    <col min="7417" max="7417" width="13.109375" style="9" customWidth="1"/>
    <col min="7418" max="7418" width="11.6640625" style="9" customWidth="1"/>
    <col min="7419" max="7420" width="8.88671875" style="9"/>
    <col min="7421" max="7421" width="12.109375" style="9" customWidth="1"/>
    <col min="7422" max="7422" width="11.6640625" style="9" customWidth="1"/>
    <col min="7423" max="7425" width="8.88671875" style="9"/>
    <col min="7426" max="7426" width="10.77734375" style="9" customWidth="1"/>
    <col min="7427" max="7428" width="8.88671875" style="9"/>
    <col min="7429" max="7429" width="13.88671875" style="9" customWidth="1"/>
    <col min="7430" max="7430" width="10.6640625" style="9" customWidth="1"/>
    <col min="7431" max="7433" width="8.88671875" style="9"/>
    <col min="7434" max="7434" width="12" style="9" customWidth="1"/>
    <col min="7435" max="7436" width="8.88671875" style="9"/>
    <col min="7437" max="7437" width="9.77734375" style="9" customWidth="1"/>
    <col min="7438" max="7438" width="10.6640625" style="9" customWidth="1"/>
    <col min="7439" max="7444" width="8.88671875" style="9"/>
    <col min="7445" max="7445" width="9.33203125" style="9" bestFit="1" customWidth="1"/>
    <col min="7446" max="7446" width="9.21875" style="9" bestFit="1" customWidth="1"/>
    <col min="7447" max="7447" width="9.109375" style="9" bestFit="1" customWidth="1"/>
    <col min="7448" max="7658" width="8.88671875" style="9"/>
    <col min="7659" max="7659" width="7.5546875" style="9" customWidth="1"/>
    <col min="7660" max="7660" width="43" style="9" customWidth="1"/>
    <col min="7661" max="7661" width="10.44140625" style="9" customWidth="1"/>
    <col min="7662" max="7662" width="11.6640625" style="9" customWidth="1"/>
    <col min="7663" max="7663" width="11.21875" style="9" customWidth="1"/>
    <col min="7664" max="7664" width="11.109375" style="9" customWidth="1"/>
    <col min="7665" max="7665" width="9.88671875" style="9" customWidth="1"/>
    <col min="7666" max="7666" width="12.21875" style="9" customWidth="1"/>
    <col min="7667" max="7667" width="11.33203125" style="9" customWidth="1"/>
    <col min="7668" max="7668" width="10" style="9" customWidth="1"/>
    <col min="7669" max="7669" width="41" style="9" customWidth="1"/>
    <col min="7670" max="7670" width="11.77734375" style="9" customWidth="1"/>
    <col min="7671" max="7671" width="13" style="9" customWidth="1"/>
    <col min="7672" max="7672" width="12" style="9" bestFit="1" customWidth="1"/>
    <col min="7673" max="7673" width="13.109375" style="9" customWidth="1"/>
    <col min="7674" max="7674" width="11.6640625" style="9" customWidth="1"/>
    <col min="7675" max="7676" width="8.88671875" style="9"/>
    <col min="7677" max="7677" width="12.109375" style="9" customWidth="1"/>
    <col min="7678" max="7678" width="11.6640625" style="9" customWidth="1"/>
    <col min="7679" max="7681" width="8.88671875" style="9"/>
    <col min="7682" max="7682" width="10.77734375" style="9" customWidth="1"/>
    <col min="7683" max="7684" width="8.88671875" style="9"/>
    <col min="7685" max="7685" width="13.88671875" style="9" customWidth="1"/>
    <col min="7686" max="7686" width="10.6640625" style="9" customWidth="1"/>
    <col min="7687" max="7689" width="8.88671875" style="9"/>
    <col min="7690" max="7690" width="12" style="9" customWidth="1"/>
    <col min="7691" max="7692" width="8.88671875" style="9"/>
    <col min="7693" max="7693" width="9.77734375" style="9" customWidth="1"/>
    <col min="7694" max="7694" width="10.6640625" style="9" customWidth="1"/>
    <col min="7695" max="7700" width="8.88671875" style="9"/>
    <col min="7701" max="7701" width="9.33203125" style="9" bestFit="1" customWidth="1"/>
    <col min="7702" max="7702" width="9.21875" style="9" bestFit="1" customWidth="1"/>
    <col min="7703" max="7703" width="9.109375" style="9" bestFit="1" customWidth="1"/>
    <col min="7704" max="7914" width="8.88671875" style="9"/>
    <col min="7915" max="7915" width="7.5546875" style="9" customWidth="1"/>
    <col min="7916" max="7916" width="43" style="9" customWidth="1"/>
    <col min="7917" max="7917" width="10.44140625" style="9" customWidth="1"/>
    <col min="7918" max="7918" width="11.6640625" style="9" customWidth="1"/>
    <col min="7919" max="7919" width="11.21875" style="9" customWidth="1"/>
    <col min="7920" max="7920" width="11.109375" style="9" customWidth="1"/>
    <col min="7921" max="7921" width="9.88671875" style="9" customWidth="1"/>
    <col min="7922" max="7922" width="12.21875" style="9" customWidth="1"/>
    <col min="7923" max="7923" width="11.33203125" style="9" customWidth="1"/>
    <col min="7924" max="7924" width="10" style="9" customWidth="1"/>
    <col min="7925" max="7925" width="41" style="9" customWidth="1"/>
    <col min="7926" max="7926" width="11.77734375" style="9" customWidth="1"/>
    <col min="7927" max="7927" width="13" style="9" customWidth="1"/>
    <col min="7928" max="7928" width="12" style="9" bestFit="1" customWidth="1"/>
    <col min="7929" max="7929" width="13.109375" style="9" customWidth="1"/>
    <col min="7930" max="7930" width="11.6640625" style="9" customWidth="1"/>
    <col min="7931" max="7932" width="8.88671875" style="9"/>
    <col min="7933" max="7933" width="12.109375" style="9" customWidth="1"/>
    <col min="7934" max="7934" width="11.6640625" style="9" customWidth="1"/>
    <col min="7935" max="7937" width="8.88671875" style="9"/>
    <col min="7938" max="7938" width="10.77734375" style="9" customWidth="1"/>
    <col min="7939" max="7940" width="8.88671875" style="9"/>
    <col min="7941" max="7941" width="13.88671875" style="9" customWidth="1"/>
    <col min="7942" max="7942" width="10.6640625" style="9" customWidth="1"/>
    <col min="7943" max="7945" width="8.88671875" style="9"/>
    <col min="7946" max="7946" width="12" style="9" customWidth="1"/>
    <col min="7947" max="7948" width="8.88671875" style="9"/>
    <col min="7949" max="7949" width="9.77734375" style="9" customWidth="1"/>
    <col min="7950" max="7950" width="10.6640625" style="9" customWidth="1"/>
    <col min="7951" max="7956" width="8.88671875" style="9"/>
    <col min="7957" max="7957" width="9.33203125" style="9" bestFit="1" customWidth="1"/>
    <col min="7958" max="7958" width="9.21875" style="9" bestFit="1" customWidth="1"/>
    <col min="7959" max="7959" width="9.109375" style="9" bestFit="1" customWidth="1"/>
    <col min="7960" max="8170" width="8.88671875" style="9"/>
    <col min="8171" max="8171" width="7.5546875" style="9" customWidth="1"/>
    <col min="8172" max="8172" width="43" style="9" customWidth="1"/>
    <col min="8173" max="8173" width="10.44140625" style="9" customWidth="1"/>
    <col min="8174" max="8174" width="11.6640625" style="9" customWidth="1"/>
    <col min="8175" max="8175" width="11.21875" style="9" customWidth="1"/>
    <col min="8176" max="8176" width="11.109375" style="9" customWidth="1"/>
    <col min="8177" max="8177" width="9.88671875" style="9" customWidth="1"/>
    <col min="8178" max="8178" width="12.21875" style="9" customWidth="1"/>
    <col min="8179" max="8179" width="11.33203125" style="9" customWidth="1"/>
    <col min="8180" max="8180" width="10" style="9" customWidth="1"/>
    <col min="8181" max="8181" width="41" style="9" customWidth="1"/>
    <col min="8182" max="8182" width="11.77734375" style="9" customWidth="1"/>
    <col min="8183" max="8183" width="13" style="9" customWidth="1"/>
    <col min="8184" max="8184" width="12" style="9" bestFit="1" customWidth="1"/>
    <col min="8185" max="8185" width="13.109375" style="9" customWidth="1"/>
    <col min="8186" max="8186" width="11.6640625" style="9" customWidth="1"/>
    <col min="8187" max="8188" width="8.88671875" style="9"/>
    <col min="8189" max="8189" width="12.109375" style="9" customWidth="1"/>
    <col min="8190" max="8190" width="11.6640625" style="9" customWidth="1"/>
    <col min="8191" max="8193" width="8.88671875" style="9"/>
    <col min="8194" max="8194" width="10.77734375" style="9" customWidth="1"/>
    <col min="8195" max="8196" width="8.88671875" style="9"/>
    <col min="8197" max="8197" width="13.88671875" style="9" customWidth="1"/>
    <col min="8198" max="8198" width="10.6640625" style="9" customWidth="1"/>
    <col min="8199" max="8201" width="8.88671875" style="9"/>
    <col min="8202" max="8202" width="12" style="9" customWidth="1"/>
    <col min="8203" max="8204" width="8.88671875" style="9"/>
    <col min="8205" max="8205" width="9.77734375" style="9" customWidth="1"/>
    <col min="8206" max="8206" width="10.6640625" style="9" customWidth="1"/>
    <col min="8207" max="8212" width="8.88671875" style="9"/>
    <col min="8213" max="8213" width="9.33203125" style="9" bestFit="1" customWidth="1"/>
    <col min="8214" max="8214" width="9.21875" style="9" bestFit="1" customWidth="1"/>
    <col min="8215" max="8215" width="9.109375" style="9" bestFit="1" customWidth="1"/>
    <col min="8216" max="8426" width="8.88671875" style="9"/>
    <col min="8427" max="8427" width="7.5546875" style="9" customWidth="1"/>
    <col min="8428" max="8428" width="43" style="9" customWidth="1"/>
    <col min="8429" max="8429" width="10.44140625" style="9" customWidth="1"/>
    <col min="8430" max="8430" width="11.6640625" style="9" customWidth="1"/>
    <col min="8431" max="8431" width="11.21875" style="9" customWidth="1"/>
    <col min="8432" max="8432" width="11.109375" style="9" customWidth="1"/>
    <col min="8433" max="8433" width="9.88671875" style="9" customWidth="1"/>
    <col min="8434" max="8434" width="12.21875" style="9" customWidth="1"/>
    <col min="8435" max="8435" width="11.33203125" style="9" customWidth="1"/>
    <col min="8436" max="8436" width="10" style="9" customWidth="1"/>
    <col min="8437" max="8437" width="41" style="9" customWidth="1"/>
    <col min="8438" max="8438" width="11.77734375" style="9" customWidth="1"/>
    <col min="8439" max="8439" width="13" style="9" customWidth="1"/>
    <col min="8440" max="8440" width="12" style="9" bestFit="1" customWidth="1"/>
    <col min="8441" max="8441" width="13.109375" style="9" customWidth="1"/>
    <col min="8442" max="8442" width="11.6640625" style="9" customWidth="1"/>
    <col min="8443" max="8444" width="8.88671875" style="9"/>
    <col min="8445" max="8445" width="12.109375" style="9" customWidth="1"/>
    <col min="8446" max="8446" width="11.6640625" style="9" customWidth="1"/>
    <col min="8447" max="8449" width="8.88671875" style="9"/>
    <col min="8450" max="8450" width="10.77734375" style="9" customWidth="1"/>
    <col min="8451" max="8452" width="8.88671875" style="9"/>
    <col min="8453" max="8453" width="13.88671875" style="9" customWidth="1"/>
    <col min="8454" max="8454" width="10.6640625" style="9" customWidth="1"/>
    <col min="8455" max="8457" width="8.88671875" style="9"/>
    <col min="8458" max="8458" width="12" style="9" customWidth="1"/>
    <col min="8459" max="8460" width="8.88671875" style="9"/>
    <col min="8461" max="8461" width="9.77734375" style="9" customWidth="1"/>
    <col min="8462" max="8462" width="10.6640625" style="9" customWidth="1"/>
    <col min="8463" max="8468" width="8.88671875" style="9"/>
    <col min="8469" max="8469" width="9.33203125" style="9" bestFit="1" customWidth="1"/>
    <col min="8470" max="8470" width="9.21875" style="9" bestFit="1" customWidth="1"/>
    <col min="8471" max="8471" width="9.109375" style="9" bestFit="1" customWidth="1"/>
    <col min="8472" max="8682" width="8.88671875" style="9"/>
    <col min="8683" max="8683" width="7.5546875" style="9" customWidth="1"/>
    <col min="8684" max="8684" width="43" style="9" customWidth="1"/>
    <col min="8685" max="8685" width="10.44140625" style="9" customWidth="1"/>
    <col min="8686" max="8686" width="11.6640625" style="9" customWidth="1"/>
    <col min="8687" max="8687" width="11.21875" style="9" customWidth="1"/>
    <col min="8688" max="8688" width="11.109375" style="9" customWidth="1"/>
    <col min="8689" max="8689" width="9.88671875" style="9" customWidth="1"/>
    <col min="8690" max="8690" width="12.21875" style="9" customWidth="1"/>
    <col min="8691" max="8691" width="11.33203125" style="9" customWidth="1"/>
    <col min="8692" max="8692" width="10" style="9" customWidth="1"/>
    <col min="8693" max="8693" width="41" style="9" customWidth="1"/>
    <col min="8694" max="8694" width="11.77734375" style="9" customWidth="1"/>
    <col min="8695" max="8695" width="13" style="9" customWidth="1"/>
    <col min="8696" max="8696" width="12" style="9" bestFit="1" customWidth="1"/>
    <col min="8697" max="8697" width="13.109375" style="9" customWidth="1"/>
    <col min="8698" max="8698" width="11.6640625" style="9" customWidth="1"/>
    <col min="8699" max="8700" width="8.88671875" style="9"/>
    <col min="8701" max="8701" width="12.109375" style="9" customWidth="1"/>
    <col min="8702" max="8702" width="11.6640625" style="9" customWidth="1"/>
    <col min="8703" max="8705" width="8.88671875" style="9"/>
    <col min="8706" max="8706" width="10.77734375" style="9" customWidth="1"/>
    <col min="8707" max="8708" width="8.88671875" style="9"/>
    <col min="8709" max="8709" width="13.88671875" style="9" customWidth="1"/>
    <col min="8710" max="8710" width="10.6640625" style="9" customWidth="1"/>
    <col min="8711" max="8713" width="8.88671875" style="9"/>
    <col min="8714" max="8714" width="12" style="9" customWidth="1"/>
    <col min="8715" max="8716" width="8.88671875" style="9"/>
    <col min="8717" max="8717" width="9.77734375" style="9" customWidth="1"/>
    <col min="8718" max="8718" width="10.6640625" style="9" customWidth="1"/>
    <col min="8719" max="8724" width="8.88671875" style="9"/>
    <col min="8725" max="8725" width="9.33203125" style="9" bestFit="1" customWidth="1"/>
    <col min="8726" max="8726" width="9.21875" style="9" bestFit="1" customWidth="1"/>
    <col min="8727" max="8727" width="9.109375" style="9" bestFit="1" customWidth="1"/>
    <col min="8728" max="8938" width="8.88671875" style="9"/>
    <col min="8939" max="8939" width="7.5546875" style="9" customWidth="1"/>
    <col min="8940" max="8940" width="43" style="9" customWidth="1"/>
    <col min="8941" max="8941" width="10.44140625" style="9" customWidth="1"/>
    <col min="8942" max="8942" width="11.6640625" style="9" customWidth="1"/>
    <col min="8943" max="8943" width="11.21875" style="9" customWidth="1"/>
    <col min="8944" max="8944" width="11.109375" style="9" customWidth="1"/>
    <col min="8945" max="8945" width="9.88671875" style="9" customWidth="1"/>
    <col min="8946" max="8946" width="12.21875" style="9" customWidth="1"/>
    <col min="8947" max="8947" width="11.33203125" style="9" customWidth="1"/>
    <col min="8948" max="8948" width="10" style="9" customWidth="1"/>
    <col min="8949" max="8949" width="41" style="9" customWidth="1"/>
    <col min="8950" max="8950" width="11.77734375" style="9" customWidth="1"/>
    <col min="8951" max="8951" width="13" style="9" customWidth="1"/>
    <col min="8952" max="8952" width="12" style="9" bestFit="1" customWidth="1"/>
    <col min="8953" max="8953" width="13.109375" style="9" customWidth="1"/>
    <col min="8954" max="8954" width="11.6640625" style="9" customWidth="1"/>
    <col min="8955" max="8956" width="8.88671875" style="9"/>
    <col min="8957" max="8957" width="12.109375" style="9" customWidth="1"/>
    <col min="8958" max="8958" width="11.6640625" style="9" customWidth="1"/>
    <col min="8959" max="8961" width="8.88671875" style="9"/>
    <col min="8962" max="8962" width="10.77734375" style="9" customWidth="1"/>
    <col min="8963" max="8964" width="8.88671875" style="9"/>
    <col min="8965" max="8965" width="13.88671875" style="9" customWidth="1"/>
    <col min="8966" max="8966" width="10.6640625" style="9" customWidth="1"/>
    <col min="8967" max="8969" width="8.88671875" style="9"/>
    <col min="8970" max="8970" width="12" style="9" customWidth="1"/>
    <col min="8971" max="8972" width="8.88671875" style="9"/>
    <col min="8973" max="8973" width="9.77734375" style="9" customWidth="1"/>
    <col min="8974" max="8974" width="10.6640625" style="9" customWidth="1"/>
    <col min="8975" max="8980" width="8.88671875" style="9"/>
    <col min="8981" max="8981" width="9.33203125" style="9" bestFit="1" customWidth="1"/>
    <col min="8982" max="8982" width="9.21875" style="9" bestFit="1" customWidth="1"/>
    <col min="8983" max="8983" width="9.109375" style="9" bestFit="1" customWidth="1"/>
    <col min="8984" max="9194" width="8.88671875" style="9"/>
    <col min="9195" max="9195" width="7.5546875" style="9" customWidth="1"/>
    <col min="9196" max="9196" width="43" style="9" customWidth="1"/>
    <col min="9197" max="9197" width="10.44140625" style="9" customWidth="1"/>
    <col min="9198" max="9198" width="11.6640625" style="9" customWidth="1"/>
    <col min="9199" max="9199" width="11.21875" style="9" customWidth="1"/>
    <col min="9200" max="9200" width="11.109375" style="9" customWidth="1"/>
    <col min="9201" max="9201" width="9.88671875" style="9" customWidth="1"/>
    <col min="9202" max="9202" width="12.21875" style="9" customWidth="1"/>
    <col min="9203" max="9203" width="11.33203125" style="9" customWidth="1"/>
    <col min="9204" max="9204" width="10" style="9" customWidth="1"/>
    <col min="9205" max="9205" width="41" style="9" customWidth="1"/>
    <col min="9206" max="9206" width="11.77734375" style="9" customWidth="1"/>
    <col min="9207" max="9207" width="13" style="9" customWidth="1"/>
    <col min="9208" max="9208" width="12" style="9" bestFit="1" customWidth="1"/>
    <col min="9209" max="9209" width="13.109375" style="9" customWidth="1"/>
    <col min="9210" max="9210" width="11.6640625" style="9" customWidth="1"/>
    <col min="9211" max="9212" width="8.88671875" style="9"/>
    <col min="9213" max="9213" width="12.109375" style="9" customWidth="1"/>
    <col min="9214" max="9214" width="11.6640625" style="9" customWidth="1"/>
    <col min="9215" max="9217" width="8.88671875" style="9"/>
    <col min="9218" max="9218" width="10.77734375" style="9" customWidth="1"/>
    <col min="9219" max="9220" width="8.88671875" style="9"/>
    <col min="9221" max="9221" width="13.88671875" style="9" customWidth="1"/>
    <col min="9222" max="9222" width="10.6640625" style="9" customWidth="1"/>
    <col min="9223" max="9225" width="8.88671875" style="9"/>
    <col min="9226" max="9226" width="12" style="9" customWidth="1"/>
    <col min="9227" max="9228" width="8.88671875" style="9"/>
    <col min="9229" max="9229" width="9.77734375" style="9" customWidth="1"/>
    <col min="9230" max="9230" width="10.6640625" style="9" customWidth="1"/>
    <col min="9231" max="9236" width="8.88671875" style="9"/>
    <col min="9237" max="9237" width="9.33203125" style="9" bestFit="1" customWidth="1"/>
    <col min="9238" max="9238" width="9.21875" style="9" bestFit="1" customWidth="1"/>
    <col min="9239" max="9239" width="9.109375" style="9" bestFit="1" customWidth="1"/>
    <col min="9240" max="9450" width="8.88671875" style="9"/>
    <col min="9451" max="9451" width="7.5546875" style="9" customWidth="1"/>
    <col min="9452" max="9452" width="43" style="9" customWidth="1"/>
    <col min="9453" max="9453" width="10.44140625" style="9" customWidth="1"/>
    <col min="9454" max="9454" width="11.6640625" style="9" customWidth="1"/>
    <col min="9455" max="9455" width="11.21875" style="9" customWidth="1"/>
    <col min="9456" max="9456" width="11.109375" style="9" customWidth="1"/>
    <col min="9457" max="9457" width="9.88671875" style="9" customWidth="1"/>
    <col min="9458" max="9458" width="12.21875" style="9" customWidth="1"/>
    <col min="9459" max="9459" width="11.33203125" style="9" customWidth="1"/>
    <col min="9460" max="9460" width="10" style="9" customWidth="1"/>
    <col min="9461" max="9461" width="41" style="9" customWidth="1"/>
    <col min="9462" max="9462" width="11.77734375" style="9" customWidth="1"/>
    <col min="9463" max="9463" width="13" style="9" customWidth="1"/>
    <col min="9464" max="9464" width="12" style="9" bestFit="1" customWidth="1"/>
    <col min="9465" max="9465" width="13.109375" style="9" customWidth="1"/>
    <col min="9466" max="9466" width="11.6640625" style="9" customWidth="1"/>
    <col min="9467" max="9468" width="8.88671875" style="9"/>
    <col min="9469" max="9469" width="12.109375" style="9" customWidth="1"/>
    <col min="9470" max="9470" width="11.6640625" style="9" customWidth="1"/>
    <col min="9471" max="9473" width="8.88671875" style="9"/>
    <col min="9474" max="9474" width="10.77734375" style="9" customWidth="1"/>
    <col min="9475" max="9476" width="8.88671875" style="9"/>
    <col min="9477" max="9477" width="13.88671875" style="9" customWidth="1"/>
    <col min="9478" max="9478" width="10.6640625" style="9" customWidth="1"/>
    <col min="9479" max="9481" width="8.88671875" style="9"/>
    <col min="9482" max="9482" width="12" style="9" customWidth="1"/>
    <col min="9483" max="9484" width="8.88671875" style="9"/>
    <col min="9485" max="9485" width="9.77734375" style="9" customWidth="1"/>
    <col min="9486" max="9486" width="10.6640625" style="9" customWidth="1"/>
    <col min="9487" max="9492" width="8.88671875" style="9"/>
    <col min="9493" max="9493" width="9.33203125" style="9" bestFit="1" customWidth="1"/>
    <col min="9494" max="9494" width="9.21875" style="9" bestFit="1" customWidth="1"/>
    <col min="9495" max="9495" width="9.109375" style="9" bestFit="1" customWidth="1"/>
    <col min="9496" max="9706" width="8.88671875" style="9"/>
    <col min="9707" max="9707" width="7.5546875" style="9" customWidth="1"/>
    <col min="9708" max="9708" width="43" style="9" customWidth="1"/>
    <col min="9709" max="9709" width="10.44140625" style="9" customWidth="1"/>
    <col min="9710" max="9710" width="11.6640625" style="9" customWidth="1"/>
    <col min="9711" max="9711" width="11.21875" style="9" customWidth="1"/>
    <col min="9712" max="9712" width="11.109375" style="9" customWidth="1"/>
    <col min="9713" max="9713" width="9.88671875" style="9" customWidth="1"/>
    <col min="9714" max="9714" width="12.21875" style="9" customWidth="1"/>
    <col min="9715" max="9715" width="11.33203125" style="9" customWidth="1"/>
    <col min="9716" max="9716" width="10" style="9" customWidth="1"/>
    <col min="9717" max="9717" width="41" style="9" customWidth="1"/>
    <col min="9718" max="9718" width="11.77734375" style="9" customWidth="1"/>
    <col min="9719" max="9719" width="13" style="9" customWidth="1"/>
    <col min="9720" max="9720" width="12" style="9" bestFit="1" customWidth="1"/>
    <col min="9721" max="9721" width="13.109375" style="9" customWidth="1"/>
    <col min="9722" max="9722" width="11.6640625" style="9" customWidth="1"/>
    <col min="9723" max="9724" width="8.88671875" style="9"/>
    <col min="9725" max="9725" width="12.109375" style="9" customWidth="1"/>
    <col min="9726" max="9726" width="11.6640625" style="9" customWidth="1"/>
    <col min="9727" max="9729" width="8.88671875" style="9"/>
    <col min="9730" max="9730" width="10.77734375" style="9" customWidth="1"/>
    <col min="9731" max="9732" width="8.88671875" style="9"/>
    <col min="9733" max="9733" width="13.88671875" style="9" customWidth="1"/>
    <col min="9734" max="9734" width="10.6640625" style="9" customWidth="1"/>
    <col min="9735" max="9737" width="8.88671875" style="9"/>
    <col min="9738" max="9738" width="12" style="9" customWidth="1"/>
    <col min="9739" max="9740" width="8.88671875" style="9"/>
    <col min="9741" max="9741" width="9.77734375" style="9" customWidth="1"/>
    <col min="9742" max="9742" width="10.6640625" style="9" customWidth="1"/>
    <col min="9743" max="9748" width="8.88671875" style="9"/>
    <col min="9749" max="9749" width="9.33203125" style="9" bestFit="1" customWidth="1"/>
    <col min="9750" max="9750" width="9.21875" style="9" bestFit="1" customWidth="1"/>
    <col min="9751" max="9751" width="9.109375" style="9" bestFit="1" customWidth="1"/>
    <col min="9752" max="9962" width="8.88671875" style="9"/>
    <col min="9963" max="9963" width="7.5546875" style="9" customWidth="1"/>
    <col min="9964" max="9964" width="43" style="9" customWidth="1"/>
    <col min="9965" max="9965" width="10.44140625" style="9" customWidth="1"/>
    <col min="9966" max="9966" width="11.6640625" style="9" customWidth="1"/>
    <col min="9967" max="9967" width="11.21875" style="9" customWidth="1"/>
    <col min="9968" max="9968" width="11.109375" style="9" customWidth="1"/>
    <col min="9969" max="9969" width="9.88671875" style="9" customWidth="1"/>
    <col min="9970" max="9970" width="12.21875" style="9" customWidth="1"/>
    <col min="9971" max="9971" width="11.33203125" style="9" customWidth="1"/>
    <col min="9972" max="9972" width="10" style="9" customWidth="1"/>
    <col min="9973" max="9973" width="41" style="9" customWidth="1"/>
    <col min="9974" max="9974" width="11.77734375" style="9" customWidth="1"/>
    <col min="9975" max="9975" width="13" style="9" customWidth="1"/>
    <col min="9976" max="9976" width="12" style="9" bestFit="1" customWidth="1"/>
    <col min="9977" max="9977" width="13.109375" style="9" customWidth="1"/>
    <col min="9978" max="9978" width="11.6640625" style="9" customWidth="1"/>
    <col min="9979" max="9980" width="8.88671875" style="9"/>
    <col min="9981" max="9981" width="12.109375" style="9" customWidth="1"/>
    <col min="9982" max="9982" width="11.6640625" style="9" customWidth="1"/>
    <col min="9983" max="9985" width="8.88671875" style="9"/>
    <col min="9986" max="9986" width="10.77734375" style="9" customWidth="1"/>
    <col min="9987" max="9988" width="8.88671875" style="9"/>
    <col min="9989" max="9989" width="13.88671875" style="9" customWidth="1"/>
    <col min="9990" max="9990" width="10.6640625" style="9" customWidth="1"/>
    <col min="9991" max="9993" width="8.88671875" style="9"/>
    <col min="9994" max="9994" width="12" style="9" customWidth="1"/>
    <col min="9995" max="9996" width="8.88671875" style="9"/>
    <col min="9997" max="9997" width="9.77734375" style="9" customWidth="1"/>
    <col min="9998" max="9998" width="10.6640625" style="9" customWidth="1"/>
    <col min="9999" max="10004" width="8.88671875" style="9"/>
    <col min="10005" max="10005" width="9.33203125" style="9" bestFit="1" customWidth="1"/>
    <col min="10006" max="10006" width="9.21875" style="9" bestFit="1" customWidth="1"/>
    <col min="10007" max="10007" width="9.109375" style="9" bestFit="1" customWidth="1"/>
    <col min="10008" max="10218" width="8.88671875" style="9"/>
    <col min="10219" max="10219" width="7.5546875" style="9" customWidth="1"/>
    <col min="10220" max="10220" width="43" style="9" customWidth="1"/>
    <col min="10221" max="10221" width="10.44140625" style="9" customWidth="1"/>
    <col min="10222" max="10222" width="11.6640625" style="9" customWidth="1"/>
    <col min="10223" max="10223" width="11.21875" style="9" customWidth="1"/>
    <col min="10224" max="10224" width="11.109375" style="9" customWidth="1"/>
    <col min="10225" max="10225" width="9.88671875" style="9" customWidth="1"/>
    <col min="10226" max="10226" width="12.21875" style="9" customWidth="1"/>
    <col min="10227" max="10227" width="11.33203125" style="9" customWidth="1"/>
    <col min="10228" max="10228" width="10" style="9" customWidth="1"/>
    <col min="10229" max="10229" width="41" style="9" customWidth="1"/>
    <col min="10230" max="10230" width="11.77734375" style="9" customWidth="1"/>
    <col min="10231" max="10231" width="13" style="9" customWidth="1"/>
    <col min="10232" max="10232" width="12" style="9" bestFit="1" customWidth="1"/>
    <col min="10233" max="10233" width="13.109375" style="9" customWidth="1"/>
    <col min="10234" max="10234" width="11.6640625" style="9" customWidth="1"/>
    <col min="10235" max="10236" width="8.88671875" style="9"/>
    <col min="10237" max="10237" width="12.109375" style="9" customWidth="1"/>
    <col min="10238" max="10238" width="11.6640625" style="9" customWidth="1"/>
    <col min="10239" max="10241" width="8.88671875" style="9"/>
    <col min="10242" max="10242" width="10.77734375" style="9" customWidth="1"/>
    <col min="10243" max="10244" width="8.88671875" style="9"/>
    <col min="10245" max="10245" width="13.88671875" style="9" customWidth="1"/>
    <col min="10246" max="10246" width="10.6640625" style="9" customWidth="1"/>
    <col min="10247" max="10249" width="8.88671875" style="9"/>
    <col min="10250" max="10250" width="12" style="9" customWidth="1"/>
    <col min="10251" max="10252" width="8.88671875" style="9"/>
    <col min="10253" max="10253" width="9.77734375" style="9" customWidth="1"/>
    <col min="10254" max="10254" width="10.6640625" style="9" customWidth="1"/>
    <col min="10255" max="10260" width="8.88671875" style="9"/>
    <col min="10261" max="10261" width="9.33203125" style="9" bestFit="1" customWidth="1"/>
    <col min="10262" max="10262" width="9.21875" style="9" bestFit="1" customWidth="1"/>
    <col min="10263" max="10263" width="9.109375" style="9" bestFit="1" customWidth="1"/>
    <col min="10264" max="10474" width="8.88671875" style="9"/>
    <col min="10475" max="10475" width="7.5546875" style="9" customWidth="1"/>
    <col min="10476" max="10476" width="43" style="9" customWidth="1"/>
    <col min="10477" max="10477" width="10.44140625" style="9" customWidth="1"/>
    <col min="10478" max="10478" width="11.6640625" style="9" customWidth="1"/>
    <col min="10479" max="10479" width="11.21875" style="9" customWidth="1"/>
    <col min="10480" max="10480" width="11.109375" style="9" customWidth="1"/>
    <col min="10481" max="10481" width="9.88671875" style="9" customWidth="1"/>
    <col min="10482" max="10482" width="12.21875" style="9" customWidth="1"/>
    <col min="10483" max="10483" width="11.33203125" style="9" customWidth="1"/>
    <col min="10484" max="10484" width="10" style="9" customWidth="1"/>
    <col min="10485" max="10485" width="41" style="9" customWidth="1"/>
    <col min="10486" max="10486" width="11.77734375" style="9" customWidth="1"/>
    <col min="10487" max="10487" width="13" style="9" customWidth="1"/>
    <col min="10488" max="10488" width="12" style="9" bestFit="1" customWidth="1"/>
    <col min="10489" max="10489" width="13.109375" style="9" customWidth="1"/>
    <col min="10490" max="10490" width="11.6640625" style="9" customWidth="1"/>
    <col min="10491" max="10492" width="8.88671875" style="9"/>
    <col min="10493" max="10493" width="12.109375" style="9" customWidth="1"/>
    <col min="10494" max="10494" width="11.6640625" style="9" customWidth="1"/>
    <col min="10495" max="10497" width="8.88671875" style="9"/>
    <col min="10498" max="10498" width="10.77734375" style="9" customWidth="1"/>
    <col min="10499" max="10500" width="8.88671875" style="9"/>
    <col min="10501" max="10501" width="13.88671875" style="9" customWidth="1"/>
    <col min="10502" max="10502" width="10.6640625" style="9" customWidth="1"/>
    <col min="10503" max="10505" width="8.88671875" style="9"/>
    <col min="10506" max="10506" width="12" style="9" customWidth="1"/>
    <col min="10507" max="10508" width="8.88671875" style="9"/>
    <col min="10509" max="10509" width="9.77734375" style="9" customWidth="1"/>
    <col min="10510" max="10510" width="10.6640625" style="9" customWidth="1"/>
    <col min="10511" max="10516" width="8.88671875" style="9"/>
    <col min="10517" max="10517" width="9.33203125" style="9" bestFit="1" customWidth="1"/>
    <col min="10518" max="10518" width="9.21875" style="9" bestFit="1" customWidth="1"/>
    <col min="10519" max="10519" width="9.109375" style="9" bestFit="1" customWidth="1"/>
    <col min="10520" max="10730" width="8.88671875" style="9"/>
    <col min="10731" max="10731" width="7.5546875" style="9" customWidth="1"/>
    <col min="10732" max="10732" width="43" style="9" customWidth="1"/>
    <col min="10733" max="10733" width="10.44140625" style="9" customWidth="1"/>
    <col min="10734" max="10734" width="11.6640625" style="9" customWidth="1"/>
    <col min="10735" max="10735" width="11.21875" style="9" customWidth="1"/>
    <col min="10736" max="10736" width="11.109375" style="9" customWidth="1"/>
    <col min="10737" max="10737" width="9.88671875" style="9" customWidth="1"/>
    <col min="10738" max="10738" width="12.21875" style="9" customWidth="1"/>
    <col min="10739" max="10739" width="11.33203125" style="9" customWidth="1"/>
    <col min="10740" max="10740" width="10" style="9" customWidth="1"/>
    <col min="10741" max="10741" width="41" style="9" customWidth="1"/>
    <col min="10742" max="10742" width="11.77734375" style="9" customWidth="1"/>
    <col min="10743" max="10743" width="13" style="9" customWidth="1"/>
    <col min="10744" max="10744" width="12" style="9" bestFit="1" customWidth="1"/>
    <col min="10745" max="10745" width="13.109375" style="9" customWidth="1"/>
    <col min="10746" max="10746" width="11.6640625" style="9" customWidth="1"/>
    <col min="10747" max="10748" width="8.88671875" style="9"/>
    <col min="10749" max="10749" width="12.109375" style="9" customWidth="1"/>
    <col min="10750" max="10750" width="11.6640625" style="9" customWidth="1"/>
    <col min="10751" max="10753" width="8.88671875" style="9"/>
    <col min="10754" max="10754" width="10.77734375" style="9" customWidth="1"/>
    <col min="10755" max="10756" width="8.88671875" style="9"/>
    <col min="10757" max="10757" width="13.88671875" style="9" customWidth="1"/>
    <col min="10758" max="10758" width="10.6640625" style="9" customWidth="1"/>
    <col min="10759" max="10761" width="8.88671875" style="9"/>
    <col min="10762" max="10762" width="12" style="9" customWidth="1"/>
    <col min="10763" max="10764" width="8.88671875" style="9"/>
    <col min="10765" max="10765" width="9.77734375" style="9" customWidth="1"/>
    <col min="10766" max="10766" width="10.6640625" style="9" customWidth="1"/>
    <col min="10767" max="10772" width="8.88671875" style="9"/>
    <col min="10773" max="10773" width="9.33203125" style="9" bestFit="1" customWidth="1"/>
    <col min="10774" max="10774" width="9.21875" style="9" bestFit="1" customWidth="1"/>
    <col min="10775" max="10775" width="9.109375" style="9" bestFit="1" customWidth="1"/>
    <col min="10776" max="10986" width="8.88671875" style="9"/>
    <col min="10987" max="10987" width="7.5546875" style="9" customWidth="1"/>
    <col min="10988" max="10988" width="43" style="9" customWidth="1"/>
    <col min="10989" max="10989" width="10.44140625" style="9" customWidth="1"/>
    <col min="10990" max="10990" width="11.6640625" style="9" customWidth="1"/>
    <col min="10991" max="10991" width="11.21875" style="9" customWidth="1"/>
    <col min="10992" max="10992" width="11.109375" style="9" customWidth="1"/>
    <col min="10993" max="10993" width="9.88671875" style="9" customWidth="1"/>
    <col min="10994" max="10994" width="12.21875" style="9" customWidth="1"/>
    <col min="10995" max="10995" width="11.33203125" style="9" customWidth="1"/>
    <col min="10996" max="10996" width="10" style="9" customWidth="1"/>
    <col min="10997" max="10997" width="41" style="9" customWidth="1"/>
    <col min="10998" max="10998" width="11.77734375" style="9" customWidth="1"/>
    <col min="10999" max="10999" width="13" style="9" customWidth="1"/>
    <col min="11000" max="11000" width="12" style="9" bestFit="1" customWidth="1"/>
    <col min="11001" max="11001" width="13.109375" style="9" customWidth="1"/>
    <col min="11002" max="11002" width="11.6640625" style="9" customWidth="1"/>
    <col min="11003" max="11004" width="8.88671875" style="9"/>
    <col min="11005" max="11005" width="12.109375" style="9" customWidth="1"/>
    <col min="11006" max="11006" width="11.6640625" style="9" customWidth="1"/>
    <col min="11007" max="11009" width="8.88671875" style="9"/>
    <col min="11010" max="11010" width="10.77734375" style="9" customWidth="1"/>
    <col min="11011" max="11012" width="8.88671875" style="9"/>
    <col min="11013" max="11013" width="13.88671875" style="9" customWidth="1"/>
    <col min="11014" max="11014" width="10.6640625" style="9" customWidth="1"/>
    <col min="11015" max="11017" width="8.88671875" style="9"/>
    <col min="11018" max="11018" width="12" style="9" customWidth="1"/>
    <col min="11019" max="11020" width="8.88671875" style="9"/>
    <col min="11021" max="11021" width="9.77734375" style="9" customWidth="1"/>
    <col min="11022" max="11022" width="10.6640625" style="9" customWidth="1"/>
    <col min="11023" max="11028" width="8.88671875" style="9"/>
    <col min="11029" max="11029" width="9.33203125" style="9" bestFit="1" customWidth="1"/>
    <col min="11030" max="11030" width="9.21875" style="9" bestFit="1" customWidth="1"/>
    <col min="11031" max="11031" width="9.109375" style="9" bestFit="1" customWidth="1"/>
    <col min="11032" max="11242" width="8.88671875" style="9"/>
    <col min="11243" max="11243" width="7.5546875" style="9" customWidth="1"/>
    <col min="11244" max="11244" width="43" style="9" customWidth="1"/>
    <col min="11245" max="11245" width="10.44140625" style="9" customWidth="1"/>
    <col min="11246" max="11246" width="11.6640625" style="9" customWidth="1"/>
    <col min="11247" max="11247" width="11.21875" style="9" customWidth="1"/>
    <col min="11248" max="11248" width="11.109375" style="9" customWidth="1"/>
    <col min="11249" max="11249" width="9.88671875" style="9" customWidth="1"/>
    <col min="11250" max="11250" width="12.21875" style="9" customWidth="1"/>
    <col min="11251" max="11251" width="11.33203125" style="9" customWidth="1"/>
    <col min="11252" max="11252" width="10" style="9" customWidth="1"/>
    <col min="11253" max="11253" width="41" style="9" customWidth="1"/>
    <col min="11254" max="11254" width="11.77734375" style="9" customWidth="1"/>
    <col min="11255" max="11255" width="13" style="9" customWidth="1"/>
    <col min="11256" max="11256" width="12" style="9" bestFit="1" customWidth="1"/>
    <col min="11257" max="11257" width="13.109375" style="9" customWidth="1"/>
    <col min="11258" max="11258" width="11.6640625" style="9" customWidth="1"/>
    <col min="11259" max="11260" width="8.88671875" style="9"/>
    <col min="11261" max="11261" width="12.109375" style="9" customWidth="1"/>
    <col min="11262" max="11262" width="11.6640625" style="9" customWidth="1"/>
    <col min="11263" max="11265" width="8.88671875" style="9"/>
    <col min="11266" max="11266" width="10.77734375" style="9" customWidth="1"/>
    <col min="11267" max="11268" width="8.88671875" style="9"/>
    <col min="11269" max="11269" width="13.88671875" style="9" customWidth="1"/>
    <col min="11270" max="11270" width="10.6640625" style="9" customWidth="1"/>
    <col min="11271" max="11273" width="8.88671875" style="9"/>
    <col min="11274" max="11274" width="12" style="9" customWidth="1"/>
    <col min="11275" max="11276" width="8.88671875" style="9"/>
    <col min="11277" max="11277" width="9.77734375" style="9" customWidth="1"/>
    <col min="11278" max="11278" width="10.6640625" style="9" customWidth="1"/>
    <col min="11279" max="11284" width="8.88671875" style="9"/>
    <col min="11285" max="11285" width="9.33203125" style="9" bestFit="1" customWidth="1"/>
    <col min="11286" max="11286" width="9.21875" style="9" bestFit="1" customWidth="1"/>
    <col min="11287" max="11287" width="9.109375" style="9" bestFit="1" customWidth="1"/>
    <col min="11288" max="11498" width="8.88671875" style="9"/>
    <col min="11499" max="11499" width="7.5546875" style="9" customWidth="1"/>
    <col min="11500" max="11500" width="43" style="9" customWidth="1"/>
    <col min="11501" max="11501" width="10.44140625" style="9" customWidth="1"/>
    <col min="11502" max="11502" width="11.6640625" style="9" customWidth="1"/>
    <col min="11503" max="11503" width="11.21875" style="9" customWidth="1"/>
    <col min="11504" max="11504" width="11.109375" style="9" customWidth="1"/>
    <col min="11505" max="11505" width="9.88671875" style="9" customWidth="1"/>
    <col min="11506" max="11506" width="12.21875" style="9" customWidth="1"/>
    <col min="11507" max="11507" width="11.33203125" style="9" customWidth="1"/>
    <col min="11508" max="11508" width="10" style="9" customWidth="1"/>
    <col min="11509" max="11509" width="41" style="9" customWidth="1"/>
    <col min="11510" max="11510" width="11.77734375" style="9" customWidth="1"/>
    <col min="11511" max="11511" width="13" style="9" customWidth="1"/>
    <col min="11512" max="11512" width="12" style="9" bestFit="1" customWidth="1"/>
    <col min="11513" max="11513" width="13.109375" style="9" customWidth="1"/>
    <col min="11514" max="11514" width="11.6640625" style="9" customWidth="1"/>
    <col min="11515" max="11516" width="8.88671875" style="9"/>
    <col min="11517" max="11517" width="12.109375" style="9" customWidth="1"/>
    <col min="11518" max="11518" width="11.6640625" style="9" customWidth="1"/>
    <col min="11519" max="11521" width="8.88671875" style="9"/>
    <col min="11522" max="11522" width="10.77734375" style="9" customWidth="1"/>
    <col min="11523" max="11524" width="8.88671875" style="9"/>
    <col min="11525" max="11525" width="13.88671875" style="9" customWidth="1"/>
    <col min="11526" max="11526" width="10.6640625" style="9" customWidth="1"/>
    <col min="11527" max="11529" width="8.88671875" style="9"/>
    <col min="11530" max="11530" width="12" style="9" customWidth="1"/>
    <col min="11531" max="11532" width="8.88671875" style="9"/>
    <col min="11533" max="11533" width="9.77734375" style="9" customWidth="1"/>
    <col min="11534" max="11534" width="10.6640625" style="9" customWidth="1"/>
    <col min="11535" max="11540" width="8.88671875" style="9"/>
    <col min="11541" max="11541" width="9.33203125" style="9" bestFit="1" customWidth="1"/>
    <col min="11542" max="11542" width="9.21875" style="9" bestFit="1" customWidth="1"/>
    <col min="11543" max="11543" width="9.109375" style="9" bestFit="1" customWidth="1"/>
    <col min="11544" max="11754" width="8.88671875" style="9"/>
    <col min="11755" max="11755" width="7.5546875" style="9" customWidth="1"/>
    <col min="11756" max="11756" width="43" style="9" customWidth="1"/>
    <col min="11757" max="11757" width="10.44140625" style="9" customWidth="1"/>
    <col min="11758" max="11758" width="11.6640625" style="9" customWidth="1"/>
    <col min="11759" max="11759" width="11.21875" style="9" customWidth="1"/>
    <col min="11760" max="11760" width="11.109375" style="9" customWidth="1"/>
    <col min="11761" max="11761" width="9.88671875" style="9" customWidth="1"/>
    <col min="11762" max="11762" width="12.21875" style="9" customWidth="1"/>
    <col min="11763" max="11763" width="11.33203125" style="9" customWidth="1"/>
    <col min="11764" max="11764" width="10" style="9" customWidth="1"/>
    <col min="11765" max="11765" width="41" style="9" customWidth="1"/>
    <col min="11766" max="11766" width="11.77734375" style="9" customWidth="1"/>
    <col min="11767" max="11767" width="13" style="9" customWidth="1"/>
    <col min="11768" max="11768" width="12" style="9" bestFit="1" customWidth="1"/>
    <col min="11769" max="11769" width="13.109375" style="9" customWidth="1"/>
    <col min="11770" max="11770" width="11.6640625" style="9" customWidth="1"/>
    <col min="11771" max="11772" width="8.88671875" style="9"/>
    <col min="11773" max="11773" width="12.109375" style="9" customWidth="1"/>
    <col min="11774" max="11774" width="11.6640625" style="9" customWidth="1"/>
    <col min="11775" max="11777" width="8.88671875" style="9"/>
    <col min="11778" max="11778" width="10.77734375" style="9" customWidth="1"/>
    <col min="11779" max="11780" width="8.88671875" style="9"/>
    <col min="11781" max="11781" width="13.88671875" style="9" customWidth="1"/>
    <col min="11782" max="11782" width="10.6640625" style="9" customWidth="1"/>
    <col min="11783" max="11785" width="8.88671875" style="9"/>
    <col min="11786" max="11786" width="12" style="9" customWidth="1"/>
    <col min="11787" max="11788" width="8.88671875" style="9"/>
    <col min="11789" max="11789" width="9.77734375" style="9" customWidth="1"/>
    <col min="11790" max="11790" width="10.6640625" style="9" customWidth="1"/>
    <col min="11791" max="11796" width="8.88671875" style="9"/>
    <col min="11797" max="11797" width="9.33203125" style="9" bestFit="1" customWidth="1"/>
    <col min="11798" max="11798" width="9.21875" style="9" bestFit="1" customWidth="1"/>
    <col min="11799" max="11799" width="9.109375" style="9" bestFit="1" customWidth="1"/>
    <col min="11800" max="12010" width="8.88671875" style="9"/>
    <col min="12011" max="12011" width="7.5546875" style="9" customWidth="1"/>
    <col min="12012" max="12012" width="43" style="9" customWidth="1"/>
    <col min="12013" max="12013" width="10.44140625" style="9" customWidth="1"/>
    <col min="12014" max="12014" width="11.6640625" style="9" customWidth="1"/>
    <col min="12015" max="12015" width="11.21875" style="9" customWidth="1"/>
    <col min="12016" max="12016" width="11.109375" style="9" customWidth="1"/>
    <col min="12017" max="12017" width="9.88671875" style="9" customWidth="1"/>
    <col min="12018" max="12018" width="12.21875" style="9" customWidth="1"/>
    <col min="12019" max="12019" width="11.33203125" style="9" customWidth="1"/>
    <col min="12020" max="12020" width="10" style="9" customWidth="1"/>
    <col min="12021" max="12021" width="41" style="9" customWidth="1"/>
    <col min="12022" max="12022" width="11.77734375" style="9" customWidth="1"/>
    <col min="12023" max="12023" width="13" style="9" customWidth="1"/>
    <col min="12024" max="12024" width="12" style="9" bestFit="1" customWidth="1"/>
    <col min="12025" max="12025" width="13.109375" style="9" customWidth="1"/>
    <col min="12026" max="12026" width="11.6640625" style="9" customWidth="1"/>
    <col min="12027" max="12028" width="8.88671875" style="9"/>
    <col min="12029" max="12029" width="12.109375" style="9" customWidth="1"/>
    <col min="12030" max="12030" width="11.6640625" style="9" customWidth="1"/>
    <col min="12031" max="12033" width="8.88671875" style="9"/>
    <col min="12034" max="12034" width="10.77734375" style="9" customWidth="1"/>
    <col min="12035" max="12036" width="8.88671875" style="9"/>
    <col min="12037" max="12037" width="13.88671875" style="9" customWidth="1"/>
    <col min="12038" max="12038" width="10.6640625" style="9" customWidth="1"/>
    <col min="12039" max="12041" width="8.88671875" style="9"/>
    <col min="12042" max="12042" width="12" style="9" customWidth="1"/>
    <col min="12043" max="12044" width="8.88671875" style="9"/>
    <col min="12045" max="12045" width="9.77734375" style="9" customWidth="1"/>
    <col min="12046" max="12046" width="10.6640625" style="9" customWidth="1"/>
    <col min="12047" max="12052" width="8.88671875" style="9"/>
    <col min="12053" max="12053" width="9.33203125" style="9" bestFit="1" customWidth="1"/>
    <col min="12054" max="12054" width="9.21875" style="9" bestFit="1" customWidth="1"/>
    <col min="12055" max="12055" width="9.109375" style="9" bestFit="1" customWidth="1"/>
    <col min="12056" max="12266" width="8.88671875" style="9"/>
    <col min="12267" max="12267" width="7.5546875" style="9" customWidth="1"/>
    <col min="12268" max="12268" width="43" style="9" customWidth="1"/>
    <col min="12269" max="12269" width="10.44140625" style="9" customWidth="1"/>
    <col min="12270" max="12270" width="11.6640625" style="9" customWidth="1"/>
    <col min="12271" max="12271" width="11.21875" style="9" customWidth="1"/>
    <col min="12272" max="12272" width="11.109375" style="9" customWidth="1"/>
    <col min="12273" max="12273" width="9.88671875" style="9" customWidth="1"/>
    <col min="12274" max="12274" width="12.21875" style="9" customWidth="1"/>
    <col min="12275" max="12275" width="11.33203125" style="9" customWidth="1"/>
    <col min="12276" max="12276" width="10" style="9" customWidth="1"/>
    <col min="12277" max="12277" width="41" style="9" customWidth="1"/>
    <col min="12278" max="12278" width="11.77734375" style="9" customWidth="1"/>
    <col min="12279" max="12279" width="13" style="9" customWidth="1"/>
    <col min="12280" max="12280" width="12" style="9" bestFit="1" customWidth="1"/>
    <col min="12281" max="12281" width="13.109375" style="9" customWidth="1"/>
    <col min="12282" max="12282" width="11.6640625" style="9" customWidth="1"/>
    <col min="12283" max="12284" width="8.88671875" style="9"/>
    <col min="12285" max="12285" width="12.109375" style="9" customWidth="1"/>
    <col min="12286" max="12286" width="11.6640625" style="9" customWidth="1"/>
    <col min="12287" max="12289" width="8.88671875" style="9"/>
    <col min="12290" max="12290" width="10.77734375" style="9" customWidth="1"/>
    <col min="12291" max="12292" width="8.88671875" style="9"/>
    <col min="12293" max="12293" width="13.88671875" style="9" customWidth="1"/>
    <col min="12294" max="12294" width="10.6640625" style="9" customWidth="1"/>
    <col min="12295" max="12297" width="8.88671875" style="9"/>
    <col min="12298" max="12298" width="12" style="9" customWidth="1"/>
    <col min="12299" max="12300" width="8.88671875" style="9"/>
    <col min="12301" max="12301" width="9.77734375" style="9" customWidth="1"/>
    <col min="12302" max="12302" width="10.6640625" style="9" customWidth="1"/>
    <col min="12303" max="12308" width="8.88671875" style="9"/>
    <col min="12309" max="12309" width="9.33203125" style="9" bestFit="1" customWidth="1"/>
    <col min="12310" max="12310" width="9.21875" style="9" bestFit="1" customWidth="1"/>
    <col min="12311" max="12311" width="9.109375" style="9" bestFit="1" customWidth="1"/>
    <col min="12312" max="12522" width="8.88671875" style="9"/>
    <col min="12523" max="12523" width="7.5546875" style="9" customWidth="1"/>
    <col min="12524" max="12524" width="43" style="9" customWidth="1"/>
    <col min="12525" max="12525" width="10.44140625" style="9" customWidth="1"/>
    <col min="12526" max="12526" width="11.6640625" style="9" customWidth="1"/>
    <col min="12527" max="12527" width="11.21875" style="9" customWidth="1"/>
    <col min="12528" max="12528" width="11.109375" style="9" customWidth="1"/>
    <col min="12529" max="12529" width="9.88671875" style="9" customWidth="1"/>
    <col min="12530" max="12530" width="12.21875" style="9" customWidth="1"/>
    <col min="12531" max="12531" width="11.33203125" style="9" customWidth="1"/>
    <col min="12532" max="12532" width="10" style="9" customWidth="1"/>
    <col min="12533" max="12533" width="41" style="9" customWidth="1"/>
    <col min="12534" max="12534" width="11.77734375" style="9" customWidth="1"/>
    <col min="12535" max="12535" width="13" style="9" customWidth="1"/>
    <col min="12536" max="12536" width="12" style="9" bestFit="1" customWidth="1"/>
    <col min="12537" max="12537" width="13.109375" style="9" customWidth="1"/>
    <col min="12538" max="12538" width="11.6640625" style="9" customWidth="1"/>
    <col min="12539" max="12540" width="8.88671875" style="9"/>
    <col min="12541" max="12541" width="12.109375" style="9" customWidth="1"/>
    <col min="12542" max="12542" width="11.6640625" style="9" customWidth="1"/>
    <col min="12543" max="12545" width="8.88671875" style="9"/>
    <col min="12546" max="12546" width="10.77734375" style="9" customWidth="1"/>
    <col min="12547" max="12548" width="8.88671875" style="9"/>
    <col min="12549" max="12549" width="13.88671875" style="9" customWidth="1"/>
    <col min="12550" max="12550" width="10.6640625" style="9" customWidth="1"/>
    <col min="12551" max="12553" width="8.88671875" style="9"/>
    <col min="12554" max="12554" width="12" style="9" customWidth="1"/>
    <col min="12555" max="12556" width="8.88671875" style="9"/>
    <col min="12557" max="12557" width="9.77734375" style="9" customWidth="1"/>
    <col min="12558" max="12558" width="10.6640625" style="9" customWidth="1"/>
    <col min="12559" max="12564" width="8.88671875" style="9"/>
    <col min="12565" max="12565" width="9.33203125" style="9" bestFit="1" customWidth="1"/>
    <col min="12566" max="12566" width="9.21875" style="9" bestFit="1" customWidth="1"/>
    <col min="12567" max="12567" width="9.109375" style="9" bestFit="1" customWidth="1"/>
    <col min="12568" max="12778" width="8.88671875" style="9"/>
    <col min="12779" max="12779" width="7.5546875" style="9" customWidth="1"/>
    <col min="12780" max="12780" width="43" style="9" customWidth="1"/>
    <col min="12781" max="12781" width="10.44140625" style="9" customWidth="1"/>
    <col min="12782" max="12782" width="11.6640625" style="9" customWidth="1"/>
    <col min="12783" max="12783" width="11.21875" style="9" customWidth="1"/>
    <col min="12784" max="12784" width="11.109375" style="9" customWidth="1"/>
    <col min="12785" max="12785" width="9.88671875" style="9" customWidth="1"/>
    <col min="12786" max="12786" width="12.21875" style="9" customWidth="1"/>
    <col min="12787" max="12787" width="11.33203125" style="9" customWidth="1"/>
    <col min="12788" max="12788" width="10" style="9" customWidth="1"/>
    <col min="12789" max="12789" width="41" style="9" customWidth="1"/>
    <col min="12790" max="12790" width="11.77734375" style="9" customWidth="1"/>
    <col min="12791" max="12791" width="13" style="9" customWidth="1"/>
    <col min="12792" max="12792" width="12" style="9" bestFit="1" customWidth="1"/>
    <col min="12793" max="12793" width="13.109375" style="9" customWidth="1"/>
    <col min="12794" max="12794" width="11.6640625" style="9" customWidth="1"/>
    <col min="12795" max="12796" width="8.88671875" style="9"/>
    <col min="12797" max="12797" width="12.109375" style="9" customWidth="1"/>
    <col min="12798" max="12798" width="11.6640625" style="9" customWidth="1"/>
    <col min="12799" max="12801" width="8.88671875" style="9"/>
    <col min="12802" max="12802" width="10.77734375" style="9" customWidth="1"/>
    <col min="12803" max="12804" width="8.88671875" style="9"/>
    <col min="12805" max="12805" width="13.88671875" style="9" customWidth="1"/>
    <col min="12806" max="12806" width="10.6640625" style="9" customWidth="1"/>
    <col min="12807" max="12809" width="8.88671875" style="9"/>
    <col min="12810" max="12810" width="12" style="9" customWidth="1"/>
    <col min="12811" max="12812" width="8.88671875" style="9"/>
    <col min="12813" max="12813" width="9.77734375" style="9" customWidth="1"/>
    <col min="12814" max="12814" width="10.6640625" style="9" customWidth="1"/>
    <col min="12815" max="12820" width="8.88671875" style="9"/>
    <col min="12821" max="12821" width="9.33203125" style="9" bestFit="1" customWidth="1"/>
    <col min="12822" max="12822" width="9.21875" style="9" bestFit="1" customWidth="1"/>
    <col min="12823" max="12823" width="9.109375" style="9" bestFit="1" customWidth="1"/>
    <col min="12824" max="13034" width="8.88671875" style="9"/>
    <col min="13035" max="13035" width="7.5546875" style="9" customWidth="1"/>
    <col min="13036" max="13036" width="43" style="9" customWidth="1"/>
    <col min="13037" max="13037" width="10.44140625" style="9" customWidth="1"/>
    <col min="13038" max="13038" width="11.6640625" style="9" customWidth="1"/>
    <col min="13039" max="13039" width="11.21875" style="9" customWidth="1"/>
    <col min="13040" max="13040" width="11.109375" style="9" customWidth="1"/>
    <col min="13041" max="13041" width="9.88671875" style="9" customWidth="1"/>
    <col min="13042" max="13042" width="12.21875" style="9" customWidth="1"/>
    <col min="13043" max="13043" width="11.33203125" style="9" customWidth="1"/>
    <col min="13044" max="13044" width="10" style="9" customWidth="1"/>
    <col min="13045" max="13045" width="41" style="9" customWidth="1"/>
    <col min="13046" max="13046" width="11.77734375" style="9" customWidth="1"/>
    <col min="13047" max="13047" width="13" style="9" customWidth="1"/>
    <col min="13048" max="13048" width="12" style="9" bestFit="1" customWidth="1"/>
    <col min="13049" max="13049" width="13.109375" style="9" customWidth="1"/>
    <col min="13050" max="13050" width="11.6640625" style="9" customWidth="1"/>
    <col min="13051" max="13052" width="8.88671875" style="9"/>
    <col min="13053" max="13053" width="12.109375" style="9" customWidth="1"/>
    <col min="13054" max="13054" width="11.6640625" style="9" customWidth="1"/>
    <col min="13055" max="13057" width="8.88671875" style="9"/>
    <col min="13058" max="13058" width="10.77734375" style="9" customWidth="1"/>
    <col min="13059" max="13060" width="8.88671875" style="9"/>
    <col min="13061" max="13061" width="13.88671875" style="9" customWidth="1"/>
    <col min="13062" max="13062" width="10.6640625" style="9" customWidth="1"/>
    <col min="13063" max="13065" width="8.88671875" style="9"/>
    <col min="13066" max="13066" width="12" style="9" customWidth="1"/>
    <col min="13067" max="13068" width="8.88671875" style="9"/>
    <col min="13069" max="13069" width="9.77734375" style="9" customWidth="1"/>
    <col min="13070" max="13070" width="10.6640625" style="9" customWidth="1"/>
    <col min="13071" max="13076" width="8.88671875" style="9"/>
    <col min="13077" max="13077" width="9.33203125" style="9" bestFit="1" customWidth="1"/>
    <col min="13078" max="13078" width="9.21875" style="9" bestFit="1" customWidth="1"/>
    <col min="13079" max="13079" width="9.109375" style="9" bestFit="1" customWidth="1"/>
    <col min="13080" max="13290" width="8.88671875" style="9"/>
    <col min="13291" max="13291" width="7.5546875" style="9" customWidth="1"/>
    <col min="13292" max="13292" width="43" style="9" customWidth="1"/>
    <col min="13293" max="13293" width="10.44140625" style="9" customWidth="1"/>
    <col min="13294" max="13294" width="11.6640625" style="9" customWidth="1"/>
    <col min="13295" max="13295" width="11.21875" style="9" customWidth="1"/>
    <col min="13296" max="13296" width="11.109375" style="9" customWidth="1"/>
    <col min="13297" max="13297" width="9.88671875" style="9" customWidth="1"/>
    <col min="13298" max="13298" width="12.21875" style="9" customWidth="1"/>
    <col min="13299" max="13299" width="11.33203125" style="9" customWidth="1"/>
    <col min="13300" max="13300" width="10" style="9" customWidth="1"/>
    <col min="13301" max="13301" width="41" style="9" customWidth="1"/>
    <col min="13302" max="13302" width="11.77734375" style="9" customWidth="1"/>
    <col min="13303" max="13303" width="13" style="9" customWidth="1"/>
    <col min="13304" max="13304" width="12" style="9" bestFit="1" customWidth="1"/>
    <col min="13305" max="13305" width="13.109375" style="9" customWidth="1"/>
    <col min="13306" max="13306" width="11.6640625" style="9" customWidth="1"/>
    <col min="13307" max="13308" width="8.88671875" style="9"/>
    <col min="13309" max="13309" width="12.109375" style="9" customWidth="1"/>
    <col min="13310" max="13310" width="11.6640625" style="9" customWidth="1"/>
    <col min="13311" max="13313" width="8.88671875" style="9"/>
    <col min="13314" max="13314" width="10.77734375" style="9" customWidth="1"/>
    <col min="13315" max="13316" width="8.88671875" style="9"/>
    <col min="13317" max="13317" width="13.88671875" style="9" customWidth="1"/>
    <col min="13318" max="13318" width="10.6640625" style="9" customWidth="1"/>
    <col min="13319" max="13321" width="8.88671875" style="9"/>
    <col min="13322" max="13322" width="12" style="9" customWidth="1"/>
    <col min="13323" max="13324" width="8.88671875" style="9"/>
    <col min="13325" max="13325" width="9.77734375" style="9" customWidth="1"/>
    <col min="13326" max="13326" width="10.6640625" style="9" customWidth="1"/>
    <col min="13327" max="13332" width="8.88671875" style="9"/>
    <col min="13333" max="13333" width="9.33203125" style="9" bestFit="1" customWidth="1"/>
    <col min="13334" max="13334" width="9.21875" style="9" bestFit="1" customWidth="1"/>
    <col min="13335" max="13335" width="9.109375" style="9" bestFit="1" customWidth="1"/>
    <col min="13336" max="13546" width="8.88671875" style="9"/>
    <col min="13547" max="13547" width="7.5546875" style="9" customWidth="1"/>
    <col min="13548" max="13548" width="43" style="9" customWidth="1"/>
    <col min="13549" max="13549" width="10.44140625" style="9" customWidth="1"/>
    <col min="13550" max="13550" width="11.6640625" style="9" customWidth="1"/>
    <col min="13551" max="13551" width="11.21875" style="9" customWidth="1"/>
    <col min="13552" max="13552" width="11.109375" style="9" customWidth="1"/>
    <col min="13553" max="13553" width="9.88671875" style="9" customWidth="1"/>
    <col min="13554" max="13554" width="12.21875" style="9" customWidth="1"/>
    <col min="13555" max="13555" width="11.33203125" style="9" customWidth="1"/>
    <col min="13556" max="13556" width="10" style="9" customWidth="1"/>
    <col min="13557" max="13557" width="41" style="9" customWidth="1"/>
    <col min="13558" max="13558" width="11.77734375" style="9" customWidth="1"/>
    <col min="13559" max="13559" width="13" style="9" customWidth="1"/>
    <col min="13560" max="13560" width="12" style="9" bestFit="1" customWidth="1"/>
    <col min="13561" max="13561" width="13.109375" style="9" customWidth="1"/>
    <col min="13562" max="13562" width="11.6640625" style="9" customWidth="1"/>
    <col min="13563" max="13564" width="8.88671875" style="9"/>
    <col min="13565" max="13565" width="12.109375" style="9" customWidth="1"/>
    <col min="13566" max="13566" width="11.6640625" style="9" customWidth="1"/>
    <col min="13567" max="13569" width="8.88671875" style="9"/>
    <col min="13570" max="13570" width="10.77734375" style="9" customWidth="1"/>
    <col min="13571" max="13572" width="8.88671875" style="9"/>
    <col min="13573" max="13573" width="13.88671875" style="9" customWidth="1"/>
    <col min="13574" max="13574" width="10.6640625" style="9" customWidth="1"/>
    <col min="13575" max="13577" width="8.88671875" style="9"/>
    <col min="13578" max="13578" width="12" style="9" customWidth="1"/>
    <col min="13579" max="13580" width="8.88671875" style="9"/>
    <col min="13581" max="13581" width="9.77734375" style="9" customWidth="1"/>
    <col min="13582" max="13582" width="10.6640625" style="9" customWidth="1"/>
    <col min="13583" max="13588" width="8.88671875" style="9"/>
    <col min="13589" max="13589" width="9.33203125" style="9" bestFit="1" customWidth="1"/>
    <col min="13590" max="13590" width="9.21875" style="9" bestFit="1" customWidth="1"/>
    <col min="13591" max="13591" width="9.109375" style="9" bestFit="1" customWidth="1"/>
    <col min="13592" max="13802" width="8.88671875" style="9"/>
    <col min="13803" max="13803" width="7.5546875" style="9" customWidth="1"/>
    <col min="13804" max="13804" width="43" style="9" customWidth="1"/>
    <col min="13805" max="13805" width="10.44140625" style="9" customWidth="1"/>
    <col min="13806" max="13806" width="11.6640625" style="9" customWidth="1"/>
    <col min="13807" max="13807" width="11.21875" style="9" customWidth="1"/>
    <col min="13808" max="13808" width="11.109375" style="9" customWidth="1"/>
    <col min="13809" max="13809" width="9.88671875" style="9" customWidth="1"/>
    <col min="13810" max="13810" width="12.21875" style="9" customWidth="1"/>
    <col min="13811" max="13811" width="11.33203125" style="9" customWidth="1"/>
    <col min="13812" max="13812" width="10" style="9" customWidth="1"/>
    <col min="13813" max="13813" width="41" style="9" customWidth="1"/>
    <col min="13814" max="13814" width="11.77734375" style="9" customWidth="1"/>
    <col min="13815" max="13815" width="13" style="9" customWidth="1"/>
    <col min="13816" max="13816" width="12" style="9" bestFit="1" customWidth="1"/>
    <col min="13817" max="13817" width="13.109375" style="9" customWidth="1"/>
    <col min="13818" max="13818" width="11.6640625" style="9" customWidth="1"/>
    <col min="13819" max="13820" width="8.88671875" style="9"/>
    <col min="13821" max="13821" width="12.109375" style="9" customWidth="1"/>
    <col min="13822" max="13822" width="11.6640625" style="9" customWidth="1"/>
    <col min="13823" max="13825" width="8.88671875" style="9"/>
    <col min="13826" max="13826" width="10.77734375" style="9" customWidth="1"/>
    <col min="13827" max="13828" width="8.88671875" style="9"/>
    <col min="13829" max="13829" width="13.88671875" style="9" customWidth="1"/>
    <col min="13830" max="13830" width="10.6640625" style="9" customWidth="1"/>
    <col min="13831" max="13833" width="8.88671875" style="9"/>
    <col min="13834" max="13834" width="12" style="9" customWidth="1"/>
    <col min="13835" max="13836" width="8.88671875" style="9"/>
    <col min="13837" max="13837" width="9.77734375" style="9" customWidth="1"/>
    <col min="13838" max="13838" width="10.6640625" style="9" customWidth="1"/>
    <col min="13839" max="13844" width="8.88671875" style="9"/>
    <col min="13845" max="13845" width="9.33203125" style="9" bestFit="1" customWidth="1"/>
    <col min="13846" max="13846" width="9.21875" style="9" bestFit="1" customWidth="1"/>
    <col min="13847" max="13847" width="9.109375" style="9" bestFit="1" customWidth="1"/>
    <col min="13848" max="14058" width="8.88671875" style="9"/>
    <col min="14059" max="14059" width="7.5546875" style="9" customWidth="1"/>
    <col min="14060" max="14060" width="43" style="9" customWidth="1"/>
    <col min="14061" max="14061" width="10.44140625" style="9" customWidth="1"/>
    <col min="14062" max="14062" width="11.6640625" style="9" customWidth="1"/>
    <col min="14063" max="14063" width="11.21875" style="9" customWidth="1"/>
    <col min="14064" max="14064" width="11.109375" style="9" customWidth="1"/>
    <col min="14065" max="14065" width="9.88671875" style="9" customWidth="1"/>
    <col min="14066" max="14066" width="12.21875" style="9" customWidth="1"/>
    <col min="14067" max="14067" width="11.33203125" style="9" customWidth="1"/>
    <col min="14068" max="14068" width="10" style="9" customWidth="1"/>
    <col min="14069" max="14069" width="41" style="9" customWidth="1"/>
    <col min="14070" max="14070" width="11.77734375" style="9" customWidth="1"/>
    <col min="14071" max="14071" width="13" style="9" customWidth="1"/>
    <col min="14072" max="14072" width="12" style="9" bestFit="1" customWidth="1"/>
    <col min="14073" max="14073" width="13.109375" style="9" customWidth="1"/>
    <col min="14074" max="14074" width="11.6640625" style="9" customWidth="1"/>
    <col min="14075" max="14076" width="8.88671875" style="9"/>
    <col min="14077" max="14077" width="12.109375" style="9" customWidth="1"/>
    <col min="14078" max="14078" width="11.6640625" style="9" customWidth="1"/>
    <col min="14079" max="14081" width="8.88671875" style="9"/>
    <col min="14082" max="14082" width="10.77734375" style="9" customWidth="1"/>
    <col min="14083" max="14084" width="8.88671875" style="9"/>
    <col min="14085" max="14085" width="13.88671875" style="9" customWidth="1"/>
    <col min="14086" max="14086" width="10.6640625" style="9" customWidth="1"/>
    <col min="14087" max="14089" width="8.88671875" style="9"/>
    <col min="14090" max="14090" width="12" style="9" customWidth="1"/>
    <col min="14091" max="14092" width="8.88671875" style="9"/>
    <col min="14093" max="14093" width="9.77734375" style="9" customWidth="1"/>
    <col min="14094" max="14094" width="10.6640625" style="9" customWidth="1"/>
    <col min="14095" max="14100" width="8.88671875" style="9"/>
    <col min="14101" max="14101" width="9.33203125" style="9" bestFit="1" customWidth="1"/>
    <col min="14102" max="14102" width="9.21875" style="9" bestFit="1" customWidth="1"/>
    <col min="14103" max="14103" width="9.109375" style="9" bestFit="1" customWidth="1"/>
    <col min="14104" max="14314" width="8.88671875" style="9"/>
    <col min="14315" max="14315" width="7.5546875" style="9" customWidth="1"/>
    <col min="14316" max="14316" width="43" style="9" customWidth="1"/>
    <col min="14317" max="14317" width="10.44140625" style="9" customWidth="1"/>
    <col min="14318" max="14318" width="11.6640625" style="9" customWidth="1"/>
    <col min="14319" max="14319" width="11.21875" style="9" customWidth="1"/>
    <col min="14320" max="14320" width="11.109375" style="9" customWidth="1"/>
    <col min="14321" max="14321" width="9.88671875" style="9" customWidth="1"/>
    <col min="14322" max="14322" width="12.21875" style="9" customWidth="1"/>
    <col min="14323" max="14323" width="11.33203125" style="9" customWidth="1"/>
    <col min="14324" max="14324" width="10" style="9" customWidth="1"/>
    <col min="14325" max="14325" width="41" style="9" customWidth="1"/>
    <col min="14326" max="14326" width="11.77734375" style="9" customWidth="1"/>
    <col min="14327" max="14327" width="13" style="9" customWidth="1"/>
    <col min="14328" max="14328" width="12" style="9" bestFit="1" customWidth="1"/>
    <col min="14329" max="14329" width="13.109375" style="9" customWidth="1"/>
    <col min="14330" max="14330" width="11.6640625" style="9" customWidth="1"/>
    <col min="14331" max="14332" width="8.88671875" style="9"/>
    <col min="14333" max="14333" width="12.109375" style="9" customWidth="1"/>
    <col min="14334" max="14334" width="11.6640625" style="9" customWidth="1"/>
    <col min="14335" max="14337" width="8.88671875" style="9"/>
    <col min="14338" max="14338" width="10.77734375" style="9" customWidth="1"/>
    <col min="14339" max="14340" width="8.88671875" style="9"/>
    <col min="14341" max="14341" width="13.88671875" style="9" customWidth="1"/>
    <col min="14342" max="14342" width="10.6640625" style="9" customWidth="1"/>
    <col min="14343" max="14345" width="8.88671875" style="9"/>
    <col min="14346" max="14346" width="12" style="9" customWidth="1"/>
    <col min="14347" max="14348" width="8.88671875" style="9"/>
    <col min="14349" max="14349" width="9.77734375" style="9" customWidth="1"/>
    <col min="14350" max="14350" width="10.6640625" style="9" customWidth="1"/>
    <col min="14351" max="14356" width="8.88671875" style="9"/>
    <col min="14357" max="14357" width="9.33203125" style="9" bestFit="1" customWidth="1"/>
    <col min="14358" max="14358" width="9.21875" style="9" bestFit="1" customWidth="1"/>
    <col min="14359" max="14359" width="9.109375" style="9" bestFit="1" customWidth="1"/>
    <col min="14360" max="14570" width="8.88671875" style="9"/>
    <col min="14571" max="14571" width="7.5546875" style="9" customWidth="1"/>
    <col min="14572" max="14572" width="43" style="9" customWidth="1"/>
    <col min="14573" max="14573" width="10.44140625" style="9" customWidth="1"/>
    <col min="14574" max="14574" width="11.6640625" style="9" customWidth="1"/>
    <col min="14575" max="14575" width="11.21875" style="9" customWidth="1"/>
    <col min="14576" max="14576" width="11.109375" style="9" customWidth="1"/>
    <col min="14577" max="14577" width="9.88671875" style="9" customWidth="1"/>
    <col min="14578" max="14578" width="12.21875" style="9" customWidth="1"/>
    <col min="14579" max="14579" width="11.33203125" style="9" customWidth="1"/>
    <col min="14580" max="14580" width="10" style="9" customWidth="1"/>
    <col min="14581" max="14581" width="41" style="9" customWidth="1"/>
    <col min="14582" max="14582" width="11.77734375" style="9" customWidth="1"/>
    <col min="14583" max="14583" width="13" style="9" customWidth="1"/>
    <col min="14584" max="14584" width="12" style="9" bestFit="1" customWidth="1"/>
    <col min="14585" max="14585" width="13.109375" style="9" customWidth="1"/>
    <col min="14586" max="14586" width="11.6640625" style="9" customWidth="1"/>
    <col min="14587" max="14588" width="8.88671875" style="9"/>
    <col min="14589" max="14589" width="12.109375" style="9" customWidth="1"/>
    <col min="14590" max="14590" width="11.6640625" style="9" customWidth="1"/>
    <col min="14591" max="14593" width="8.88671875" style="9"/>
    <col min="14594" max="14594" width="10.77734375" style="9" customWidth="1"/>
    <col min="14595" max="14596" width="8.88671875" style="9"/>
    <col min="14597" max="14597" width="13.88671875" style="9" customWidth="1"/>
    <col min="14598" max="14598" width="10.6640625" style="9" customWidth="1"/>
    <col min="14599" max="14601" width="8.88671875" style="9"/>
    <col min="14602" max="14602" width="12" style="9" customWidth="1"/>
    <col min="14603" max="14604" width="8.88671875" style="9"/>
    <col min="14605" max="14605" width="9.77734375" style="9" customWidth="1"/>
    <col min="14606" max="14606" width="10.6640625" style="9" customWidth="1"/>
    <col min="14607" max="14612" width="8.88671875" style="9"/>
    <col min="14613" max="14613" width="9.33203125" style="9" bestFit="1" customWidth="1"/>
    <col min="14614" max="14614" width="9.21875" style="9" bestFit="1" customWidth="1"/>
    <col min="14615" max="14615" width="9.109375" style="9" bestFit="1" customWidth="1"/>
    <col min="14616" max="14826" width="8.88671875" style="9"/>
    <col min="14827" max="14827" width="7.5546875" style="9" customWidth="1"/>
    <col min="14828" max="14828" width="43" style="9" customWidth="1"/>
    <col min="14829" max="14829" width="10.44140625" style="9" customWidth="1"/>
    <col min="14830" max="14830" width="11.6640625" style="9" customWidth="1"/>
    <col min="14831" max="14831" width="11.21875" style="9" customWidth="1"/>
    <col min="14832" max="14832" width="11.109375" style="9" customWidth="1"/>
    <col min="14833" max="14833" width="9.88671875" style="9" customWidth="1"/>
    <col min="14834" max="14834" width="12.21875" style="9" customWidth="1"/>
    <col min="14835" max="14835" width="11.33203125" style="9" customWidth="1"/>
    <col min="14836" max="14836" width="10" style="9" customWidth="1"/>
    <col min="14837" max="14837" width="41" style="9" customWidth="1"/>
    <col min="14838" max="14838" width="11.77734375" style="9" customWidth="1"/>
    <col min="14839" max="14839" width="13" style="9" customWidth="1"/>
    <col min="14840" max="14840" width="12" style="9" bestFit="1" customWidth="1"/>
    <col min="14841" max="14841" width="13.109375" style="9" customWidth="1"/>
    <col min="14842" max="14842" width="11.6640625" style="9" customWidth="1"/>
    <col min="14843" max="14844" width="8.88671875" style="9"/>
    <col min="14845" max="14845" width="12.109375" style="9" customWidth="1"/>
    <col min="14846" max="14846" width="11.6640625" style="9" customWidth="1"/>
    <col min="14847" max="14849" width="8.88671875" style="9"/>
    <col min="14850" max="14850" width="10.77734375" style="9" customWidth="1"/>
    <col min="14851" max="14852" width="8.88671875" style="9"/>
    <col min="14853" max="14853" width="13.88671875" style="9" customWidth="1"/>
    <col min="14854" max="14854" width="10.6640625" style="9" customWidth="1"/>
    <col min="14855" max="14857" width="8.88671875" style="9"/>
    <col min="14858" max="14858" width="12" style="9" customWidth="1"/>
    <col min="14859" max="14860" width="8.88671875" style="9"/>
    <col min="14861" max="14861" width="9.77734375" style="9" customWidth="1"/>
    <col min="14862" max="14862" width="10.6640625" style="9" customWidth="1"/>
    <col min="14863" max="14868" width="8.88671875" style="9"/>
    <col min="14869" max="14869" width="9.33203125" style="9" bestFit="1" customWidth="1"/>
    <col min="14870" max="14870" width="9.21875" style="9" bestFit="1" customWidth="1"/>
    <col min="14871" max="14871" width="9.109375" style="9" bestFit="1" customWidth="1"/>
    <col min="14872" max="15082" width="8.88671875" style="9"/>
    <col min="15083" max="15083" width="7.5546875" style="9" customWidth="1"/>
    <col min="15084" max="15084" width="43" style="9" customWidth="1"/>
    <col min="15085" max="15085" width="10.44140625" style="9" customWidth="1"/>
    <col min="15086" max="15086" width="11.6640625" style="9" customWidth="1"/>
    <col min="15087" max="15087" width="11.21875" style="9" customWidth="1"/>
    <col min="15088" max="15088" width="11.109375" style="9" customWidth="1"/>
    <col min="15089" max="15089" width="9.88671875" style="9" customWidth="1"/>
    <col min="15090" max="15090" width="12.21875" style="9" customWidth="1"/>
    <col min="15091" max="15091" width="11.33203125" style="9" customWidth="1"/>
    <col min="15092" max="15092" width="10" style="9" customWidth="1"/>
    <col min="15093" max="15093" width="41" style="9" customWidth="1"/>
    <col min="15094" max="15094" width="11.77734375" style="9" customWidth="1"/>
    <col min="15095" max="15095" width="13" style="9" customWidth="1"/>
    <col min="15096" max="15096" width="12" style="9" bestFit="1" customWidth="1"/>
    <col min="15097" max="15097" width="13.109375" style="9" customWidth="1"/>
    <col min="15098" max="15098" width="11.6640625" style="9" customWidth="1"/>
    <col min="15099" max="15100" width="8.88671875" style="9"/>
    <col min="15101" max="15101" width="12.109375" style="9" customWidth="1"/>
    <col min="15102" max="15102" width="11.6640625" style="9" customWidth="1"/>
    <col min="15103" max="15105" width="8.88671875" style="9"/>
    <col min="15106" max="15106" width="10.77734375" style="9" customWidth="1"/>
    <col min="15107" max="15108" width="8.88671875" style="9"/>
    <col min="15109" max="15109" width="13.88671875" style="9" customWidth="1"/>
    <col min="15110" max="15110" width="10.6640625" style="9" customWidth="1"/>
    <col min="15111" max="15113" width="8.88671875" style="9"/>
    <col min="15114" max="15114" width="12" style="9" customWidth="1"/>
    <col min="15115" max="15116" width="8.88671875" style="9"/>
    <col min="15117" max="15117" width="9.77734375" style="9" customWidth="1"/>
    <col min="15118" max="15118" width="10.6640625" style="9" customWidth="1"/>
    <col min="15119" max="15124" width="8.88671875" style="9"/>
    <col min="15125" max="15125" width="9.33203125" style="9" bestFit="1" customWidth="1"/>
    <col min="15126" max="15126" width="9.21875" style="9" bestFit="1" customWidth="1"/>
    <col min="15127" max="15127" width="9.109375" style="9" bestFit="1" customWidth="1"/>
    <col min="15128" max="15338" width="8.88671875" style="9"/>
    <col min="15339" max="15339" width="7.5546875" style="9" customWidth="1"/>
    <col min="15340" max="15340" width="43" style="9" customWidth="1"/>
    <col min="15341" max="15341" width="10.44140625" style="9" customWidth="1"/>
    <col min="15342" max="15342" width="11.6640625" style="9" customWidth="1"/>
    <col min="15343" max="15343" width="11.21875" style="9" customWidth="1"/>
    <col min="15344" max="15344" width="11.109375" style="9" customWidth="1"/>
    <col min="15345" max="15345" width="9.88671875" style="9" customWidth="1"/>
    <col min="15346" max="15346" width="12.21875" style="9" customWidth="1"/>
    <col min="15347" max="15347" width="11.33203125" style="9" customWidth="1"/>
    <col min="15348" max="15348" width="10" style="9" customWidth="1"/>
    <col min="15349" max="15349" width="41" style="9" customWidth="1"/>
    <col min="15350" max="15350" width="11.77734375" style="9" customWidth="1"/>
    <col min="15351" max="15351" width="13" style="9" customWidth="1"/>
    <col min="15352" max="15352" width="12" style="9" bestFit="1" customWidth="1"/>
    <col min="15353" max="15353" width="13.109375" style="9" customWidth="1"/>
    <col min="15354" max="15354" width="11.6640625" style="9" customWidth="1"/>
    <col min="15355" max="15356" width="8.88671875" style="9"/>
    <col min="15357" max="15357" width="12.109375" style="9" customWidth="1"/>
    <col min="15358" max="15358" width="11.6640625" style="9" customWidth="1"/>
    <col min="15359" max="15361" width="8.88671875" style="9"/>
    <col min="15362" max="15362" width="10.77734375" style="9" customWidth="1"/>
    <col min="15363" max="15364" width="8.88671875" style="9"/>
    <col min="15365" max="15365" width="13.88671875" style="9" customWidth="1"/>
    <col min="15366" max="15366" width="10.6640625" style="9" customWidth="1"/>
    <col min="15367" max="15369" width="8.88671875" style="9"/>
    <col min="15370" max="15370" width="12" style="9" customWidth="1"/>
    <col min="15371" max="15372" width="8.88671875" style="9"/>
    <col min="15373" max="15373" width="9.77734375" style="9" customWidth="1"/>
    <col min="15374" max="15374" width="10.6640625" style="9" customWidth="1"/>
    <col min="15375" max="15380" width="8.88671875" style="9"/>
    <col min="15381" max="15381" width="9.33203125" style="9" bestFit="1" customWidth="1"/>
    <col min="15382" max="15382" width="9.21875" style="9" bestFit="1" customWidth="1"/>
    <col min="15383" max="15383" width="9.109375" style="9" bestFit="1" customWidth="1"/>
    <col min="15384" max="15594" width="8.88671875" style="9"/>
    <col min="15595" max="15595" width="7.5546875" style="9" customWidth="1"/>
    <col min="15596" max="15596" width="43" style="9" customWidth="1"/>
    <col min="15597" max="15597" width="10.44140625" style="9" customWidth="1"/>
    <col min="15598" max="15598" width="11.6640625" style="9" customWidth="1"/>
    <col min="15599" max="15599" width="11.21875" style="9" customWidth="1"/>
    <col min="15600" max="15600" width="11.109375" style="9" customWidth="1"/>
    <col min="15601" max="15601" width="9.88671875" style="9" customWidth="1"/>
    <col min="15602" max="15602" width="12.21875" style="9" customWidth="1"/>
    <col min="15603" max="15603" width="11.33203125" style="9" customWidth="1"/>
    <col min="15604" max="15604" width="10" style="9" customWidth="1"/>
    <col min="15605" max="15605" width="41" style="9" customWidth="1"/>
    <col min="15606" max="15606" width="11.77734375" style="9" customWidth="1"/>
    <col min="15607" max="15607" width="13" style="9" customWidth="1"/>
    <col min="15608" max="15608" width="12" style="9" bestFit="1" customWidth="1"/>
    <col min="15609" max="15609" width="13.109375" style="9" customWidth="1"/>
    <col min="15610" max="15610" width="11.6640625" style="9" customWidth="1"/>
    <col min="15611" max="15612" width="8.88671875" style="9"/>
    <col min="15613" max="15613" width="12.109375" style="9" customWidth="1"/>
    <col min="15614" max="15614" width="11.6640625" style="9" customWidth="1"/>
    <col min="15615" max="15617" width="8.88671875" style="9"/>
    <col min="15618" max="15618" width="10.77734375" style="9" customWidth="1"/>
    <col min="15619" max="15620" width="8.88671875" style="9"/>
    <col min="15621" max="15621" width="13.88671875" style="9" customWidth="1"/>
    <col min="15622" max="15622" width="10.6640625" style="9" customWidth="1"/>
    <col min="15623" max="15625" width="8.88671875" style="9"/>
    <col min="15626" max="15626" width="12" style="9" customWidth="1"/>
    <col min="15627" max="15628" width="8.88671875" style="9"/>
    <col min="15629" max="15629" width="9.77734375" style="9" customWidth="1"/>
    <col min="15630" max="15630" width="10.6640625" style="9" customWidth="1"/>
    <col min="15631" max="15636" width="8.88671875" style="9"/>
    <col min="15637" max="15637" width="9.33203125" style="9" bestFit="1" customWidth="1"/>
    <col min="15638" max="15638" width="9.21875" style="9" bestFit="1" customWidth="1"/>
    <col min="15639" max="15639" width="9.109375" style="9" bestFit="1" customWidth="1"/>
    <col min="15640" max="15850" width="8.88671875" style="9"/>
    <col min="15851" max="15851" width="7.5546875" style="9" customWidth="1"/>
    <col min="15852" max="15852" width="43" style="9" customWidth="1"/>
    <col min="15853" max="15853" width="10.44140625" style="9" customWidth="1"/>
    <col min="15854" max="15854" width="11.6640625" style="9" customWidth="1"/>
    <col min="15855" max="15855" width="11.21875" style="9" customWidth="1"/>
    <col min="15856" max="15856" width="11.109375" style="9" customWidth="1"/>
    <col min="15857" max="15857" width="9.88671875" style="9" customWidth="1"/>
    <col min="15858" max="15858" width="12.21875" style="9" customWidth="1"/>
    <col min="15859" max="15859" width="11.33203125" style="9" customWidth="1"/>
    <col min="15860" max="15860" width="10" style="9" customWidth="1"/>
    <col min="15861" max="15861" width="41" style="9" customWidth="1"/>
    <col min="15862" max="15862" width="11.77734375" style="9" customWidth="1"/>
    <col min="15863" max="15863" width="13" style="9" customWidth="1"/>
    <col min="15864" max="15864" width="12" style="9" bestFit="1" customWidth="1"/>
    <col min="15865" max="15865" width="13.109375" style="9" customWidth="1"/>
    <col min="15866" max="15866" width="11.6640625" style="9" customWidth="1"/>
    <col min="15867" max="15868" width="8.88671875" style="9"/>
    <col min="15869" max="15869" width="12.109375" style="9" customWidth="1"/>
    <col min="15870" max="15870" width="11.6640625" style="9" customWidth="1"/>
    <col min="15871" max="15873" width="8.88671875" style="9"/>
    <col min="15874" max="15874" width="10.77734375" style="9" customWidth="1"/>
    <col min="15875" max="15876" width="8.88671875" style="9"/>
    <col min="15877" max="15877" width="13.88671875" style="9" customWidth="1"/>
    <col min="15878" max="15878" width="10.6640625" style="9" customWidth="1"/>
    <col min="15879" max="15881" width="8.88671875" style="9"/>
    <col min="15882" max="15882" width="12" style="9" customWidth="1"/>
    <col min="15883" max="15884" width="8.88671875" style="9"/>
    <col min="15885" max="15885" width="9.77734375" style="9" customWidth="1"/>
    <col min="15886" max="15886" width="10.6640625" style="9" customWidth="1"/>
    <col min="15887" max="15892" width="8.88671875" style="9"/>
    <col min="15893" max="15893" width="9.33203125" style="9" bestFit="1" customWidth="1"/>
    <col min="15894" max="15894" width="9.21875" style="9" bestFit="1" customWidth="1"/>
    <col min="15895" max="15895" width="9.109375" style="9" bestFit="1" customWidth="1"/>
    <col min="15896" max="16106" width="8.88671875" style="9"/>
    <col min="16107" max="16107" width="7.5546875" style="9" customWidth="1"/>
    <col min="16108" max="16108" width="43" style="9" customWidth="1"/>
    <col min="16109" max="16109" width="10.44140625" style="9" customWidth="1"/>
    <col min="16110" max="16110" width="11.6640625" style="9" customWidth="1"/>
    <col min="16111" max="16111" width="11.21875" style="9" customWidth="1"/>
    <col min="16112" max="16112" width="11.109375" style="9" customWidth="1"/>
    <col min="16113" max="16113" width="9.88671875" style="9" customWidth="1"/>
    <col min="16114" max="16114" width="12.21875" style="9" customWidth="1"/>
    <col min="16115" max="16115" width="11.33203125" style="9" customWidth="1"/>
    <col min="16116" max="16116" width="10" style="9" customWidth="1"/>
    <col min="16117" max="16117" width="41" style="9" customWidth="1"/>
    <col min="16118" max="16118" width="11.77734375" style="9" customWidth="1"/>
    <col min="16119" max="16119" width="13" style="9" customWidth="1"/>
    <col min="16120" max="16120" width="12" style="9" bestFit="1" customWidth="1"/>
    <col min="16121" max="16121" width="13.109375" style="9" customWidth="1"/>
    <col min="16122" max="16122" width="11.6640625" style="9" customWidth="1"/>
    <col min="16123" max="16124" width="8.88671875" style="9"/>
    <col min="16125" max="16125" width="12.109375" style="9" customWidth="1"/>
    <col min="16126" max="16126" width="11.6640625" style="9" customWidth="1"/>
    <col min="16127" max="16129" width="8.88671875" style="9"/>
    <col min="16130" max="16130" width="10.77734375" style="9" customWidth="1"/>
    <col min="16131" max="16132" width="8.88671875" style="9"/>
    <col min="16133" max="16133" width="13.88671875" style="9" customWidth="1"/>
    <col min="16134" max="16134" width="10.6640625" style="9" customWidth="1"/>
    <col min="16135" max="16137" width="8.88671875" style="9"/>
    <col min="16138" max="16138" width="12" style="9" customWidth="1"/>
    <col min="16139" max="16140" width="8.88671875" style="9"/>
    <col min="16141" max="16141" width="9.77734375" style="9" customWidth="1"/>
    <col min="16142" max="16142" width="10.6640625" style="9" customWidth="1"/>
    <col min="16143" max="16148" width="8.88671875" style="9"/>
    <col min="16149" max="16149" width="9.33203125" style="9" bestFit="1" customWidth="1"/>
    <col min="16150" max="16150" width="9.21875" style="9" bestFit="1" customWidth="1"/>
    <col min="16151" max="16151" width="9.109375" style="9" bestFit="1" customWidth="1"/>
    <col min="16152" max="16384" width="8.88671875" style="9"/>
  </cols>
  <sheetData>
    <row r="1" spans="1:9" ht="15" x14ac:dyDescent="0.2">
      <c r="A1" s="1" t="s">
        <v>0</v>
      </c>
      <c r="B1" s="2"/>
      <c r="C1" s="3"/>
      <c r="F1" s="6"/>
      <c r="G1" s="8">
        <v>45723</v>
      </c>
    </row>
    <row r="2" spans="1:9" ht="15" x14ac:dyDescent="0.2">
      <c r="A2" s="1" t="s">
        <v>1</v>
      </c>
      <c r="B2" s="2"/>
      <c r="C2" s="3"/>
      <c r="E2" s="10"/>
      <c r="F2" s="11"/>
    </row>
    <row r="3" spans="1:9" ht="15" x14ac:dyDescent="0.2">
      <c r="A3" s="1" t="s">
        <v>2</v>
      </c>
      <c r="B3" s="2"/>
      <c r="C3" s="13"/>
      <c r="E3" s="14"/>
      <c r="F3" s="11"/>
      <c r="G3" s="15"/>
    </row>
    <row r="4" spans="1:9" ht="15" x14ac:dyDescent="0.2">
      <c r="A4" s="1" t="s">
        <v>3</v>
      </c>
      <c r="B4" s="16"/>
      <c r="C4" s="3"/>
      <c r="E4" s="14"/>
      <c r="F4" s="11"/>
    </row>
    <row r="5" spans="1:9" ht="15" x14ac:dyDescent="0.2">
      <c r="A5" s="17" t="s">
        <v>4</v>
      </c>
      <c r="B5" s="18"/>
      <c r="C5" s="19"/>
      <c r="D5" s="20"/>
      <c r="E5" s="21"/>
      <c r="F5" s="11"/>
      <c r="G5" s="22"/>
    </row>
    <row r="6" spans="1:9" ht="30" x14ac:dyDescent="0.2">
      <c r="A6" s="23" t="s">
        <v>5</v>
      </c>
      <c r="B6" s="24" t="s">
        <v>6</v>
      </c>
      <c r="C6" s="25" t="s">
        <v>7</v>
      </c>
      <c r="D6" s="26" t="s">
        <v>8</v>
      </c>
      <c r="E6" s="27" t="s">
        <v>9</v>
      </c>
      <c r="F6" s="28" t="s">
        <v>10</v>
      </c>
      <c r="G6" s="29" t="s">
        <v>11</v>
      </c>
    </row>
    <row r="7" spans="1:9" ht="17.25" x14ac:dyDescent="0.3">
      <c r="A7" s="30" t="s">
        <v>12</v>
      </c>
      <c r="B7" s="31" t="s">
        <v>13</v>
      </c>
      <c r="C7" s="32"/>
      <c r="D7" s="32"/>
      <c r="E7" s="33"/>
      <c r="F7" s="34"/>
      <c r="G7" s="35" t="s">
        <v>14</v>
      </c>
      <c r="H7" s="36"/>
      <c r="I7" s="30" t="s">
        <v>15</v>
      </c>
    </row>
    <row r="8" spans="1:9" ht="17.25" x14ac:dyDescent="0.2">
      <c r="A8" s="37">
        <v>2</v>
      </c>
      <c r="B8" s="38" t="s">
        <v>16</v>
      </c>
      <c r="C8" s="39" t="s">
        <v>17</v>
      </c>
      <c r="D8" s="39">
        <v>98620</v>
      </c>
      <c r="E8" s="40">
        <f>482.436</f>
        <v>482.43599999999998</v>
      </c>
      <c r="F8" s="41">
        <f>D8*E8/10^5*$I$10</f>
        <v>534.74809830084507</v>
      </c>
      <c r="G8" s="42" t="s">
        <v>18</v>
      </c>
      <c r="H8" s="43" t="s">
        <v>19</v>
      </c>
      <c r="I8" s="44">
        <v>142</v>
      </c>
    </row>
    <row r="9" spans="1:9" ht="17.25" x14ac:dyDescent="0.2">
      <c r="A9" s="37">
        <v>3</v>
      </c>
      <c r="B9" s="38" t="s">
        <v>20</v>
      </c>
      <c r="C9" s="39" t="s">
        <v>17</v>
      </c>
      <c r="D9" s="39">
        <v>1620</v>
      </c>
      <c r="E9" s="40">
        <f>9619.45</f>
        <v>9619.4500000000007</v>
      </c>
      <c r="F9" s="41">
        <f>D9*E9/10^5*$I$10</f>
        <v>175.14986171830986</v>
      </c>
      <c r="G9" s="45" t="s">
        <v>21</v>
      </c>
      <c r="H9" s="36" t="s">
        <v>22</v>
      </c>
      <c r="I9" s="44">
        <v>159.6</v>
      </c>
    </row>
    <row r="10" spans="1:9" ht="17.25" x14ac:dyDescent="0.2">
      <c r="A10" s="37">
        <v>4</v>
      </c>
      <c r="B10" s="38" t="s">
        <v>23</v>
      </c>
      <c r="C10" s="39" t="s">
        <v>17</v>
      </c>
      <c r="D10" s="46">
        <v>5307.12</v>
      </c>
      <c r="E10" s="40">
        <f>16589.5</f>
        <v>16589.5</v>
      </c>
      <c r="F10" s="41">
        <f>D10*E10/10^5*$I$10</f>
        <v>989.54773038760561</v>
      </c>
      <c r="G10" s="42" t="s">
        <v>24</v>
      </c>
      <c r="H10" s="47"/>
      <c r="I10" s="30">
        <f>I9/I8</f>
        <v>1.123943661971831</v>
      </c>
    </row>
    <row r="11" spans="1:9" ht="17.25" x14ac:dyDescent="0.2">
      <c r="A11" s="37">
        <v>5</v>
      </c>
      <c r="B11" s="38" t="s">
        <v>25</v>
      </c>
      <c r="C11" s="39" t="s">
        <v>26</v>
      </c>
      <c r="D11" s="46">
        <v>44.64</v>
      </c>
      <c r="E11" s="40">
        <f>107850</f>
        <v>107850</v>
      </c>
      <c r="F11" s="41">
        <f>D11*E11/10^5*$I$10</f>
        <v>54.111413408450709</v>
      </c>
      <c r="G11" s="45" t="s">
        <v>27</v>
      </c>
      <c r="I11" s="48"/>
    </row>
    <row r="12" spans="1:9" ht="17.25" x14ac:dyDescent="0.2">
      <c r="A12" s="37">
        <v>6</v>
      </c>
      <c r="B12" s="38" t="s">
        <v>28</v>
      </c>
      <c r="C12" s="39" t="s">
        <v>26</v>
      </c>
      <c r="D12" s="46">
        <v>5</v>
      </c>
      <c r="E12" s="40">
        <v>100000</v>
      </c>
      <c r="F12" s="41">
        <f>D12*E12/10^5</f>
        <v>5</v>
      </c>
      <c r="G12" s="42" t="s">
        <v>29</v>
      </c>
    </row>
    <row r="13" spans="1:9" ht="17.25" x14ac:dyDescent="0.2">
      <c r="A13" s="37">
        <v>7</v>
      </c>
      <c r="B13" s="38" t="s">
        <v>30</v>
      </c>
      <c r="C13" s="39" t="s">
        <v>31</v>
      </c>
      <c r="D13" s="39">
        <v>2080</v>
      </c>
      <c r="E13" s="40">
        <f>965.55</f>
        <v>965.55</v>
      </c>
      <c r="F13" s="41">
        <f>D13*E13/10^5*$I$10</f>
        <v>22.57265509859155</v>
      </c>
      <c r="G13" s="49" t="s">
        <v>32</v>
      </c>
    </row>
    <row r="14" spans="1:9" ht="17.25" x14ac:dyDescent="0.2">
      <c r="A14" s="37">
        <v>8</v>
      </c>
      <c r="B14" s="38" t="s">
        <v>33</v>
      </c>
      <c r="C14" s="39" t="s">
        <v>17</v>
      </c>
      <c r="D14" s="39">
        <v>2700</v>
      </c>
      <c r="E14" s="40">
        <f>1636.05</f>
        <v>1636.05</v>
      </c>
      <c r="F14" s="41">
        <f>D14*E14/10^5*$I$10</f>
        <v>49.648356760563381</v>
      </c>
      <c r="G14" s="50" t="s">
        <v>34</v>
      </c>
    </row>
    <row r="15" spans="1:9" ht="17.25" x14ac:dyDescent="0.2">
      <c r="A15" s="37">
        <v>9</v>
      </c>
      <c r="B15" s="38" t="s">
        <v>35</v>
      </c>
      <c r="C15" s="39" t="s">
        <v>17</v>
      </c>
      <c r="D15" s="39">
        <v>4</v>
      </c>
      <c r="E15" s="40">
        <f>9459</f>
        <v>9459</v>
      </c>
      <c r="F15" s="41">
        <f>D15*E15/10^5*$I$10</f>
        <v>0.42525532394366194</v>
      </c>
      <c r="G15" s="49" t="s">
        <v>36</v>
      </c>
    </row>
    <row r="16" spans="1:9" ht="17.25" x14ac:dyDescent="0.2">
      <c r="A16" s="37">
        <v>10</v>
      </c>
      <c r="B16" s="38" t="s">
        <v>37</v>
      </c>
      <c r="C16" s="39" t="s">
        <v>17</v>
      </c>
      <c r="D16" s="39">
        <v>750</v>
      </c>
      <c r="E16" s="40">
        <f>33018.75</f>
        <v>33018.75</v>
      </c>
      <c r="F16" s="41">
        <f>D16*E16/10^5*$I$10</f>
        <v>278.334110915493</v>
      </c>
      <c r="G16" s="49">
        <v>5.36</v>
      </c>
    </row>
    <row r="17" spans="1:7" ht="17.25" x14ac:dyDescent="0.2">
      <c r="A17" s="37">
        <v>11</v>
      </c>
      <c r="B17" s="38" t="s">
        <v>38</v>
      </c>
      <c r="C17" s="39" t="s">
        <v>39</v>
      </c>
      <c r="D17" s="39">
        <v>4800</v>
      </c>
      <c r="E17" s="40">
        <v>600</v>
      </c>
      <c r="F17" s="51">
        <f t="shared" ref="F17:F29" si="0">D17*E17/10^5</f>
        <v>28.8</v>
      </c>
      <c r="G17" s="52" t="s">
        <v>40</v>
      </c>
    </row>
    <row r="18" spans="1:7" ht="17.25" x14ac:dyDescent="0.2">
      <c r="A18" s="37">
        <v>12</v>
      </c>
      <c r="B18" s="53" t="s">
        <v>41</v>
      </c>
      <c r="C18" s="54" t="s">
        <v>39</v>
      </c>
      <c r="D18" s="54">
        <v>1100</v>
      </c>
      <c r="E18" s="55">
        <v>4000</v>
      </c>
      <c r="F18" s="56">
        <f t="shared" si="0"/>
        <v>44</v>
      </c>
      <c r="G18" s="57" t="s">
        <v>42</v>
      </c>
    </row>
    <row r="19" spans="1:7" ht="17.25" x14ac:dyDescent="0.2">
      <c r="A19" s="37">
        <v>13</v>
      </c>
      <c r="B19" s="53" t="s">
        <v>43</v>
      </c>
      <c r="C19" s="54" t="s">
        <v>39</v>
      </c>
      <c r="D19" s="54">
        <v>2200</v>
      </c>
      <c r="E19" s="55">
        <v>3000</v>
      </c>
      <c r="F19" s="56">
        <f t="shared" si="0"/>
        <v>66</v>
      </c>
      <c r="G19" s="57" t="s">
        <v>42</v>
      </c>
    </row>
    <row r="20" spans="1:7" ht="17.25" x14ac:dyDescent="0.2">
      <c r="A20" s="37">
        <v>14</v>
      </c>
      <c r="B20" s="53" t="s">
        <v>44</v>
      </c>
      <c r="C20" s="54" t="s">
        <v>17</v>
      </c>
      <c r="D20" s="54">
        <v>350</v>
      </c>
      <c r="E20" s="55">
        <f>482.436</f>
        <v>482.43599999999998</v>
      </c>
      <c r="F20" s="56">
        <f>D20*E20/10^5*$I$10</f>
        <v>1.8978080957746479</v>
      </c>
      <c r="G20" s="57" t="s">
        <v>45</v>
      </c>
    </row>
    <row r="21" spans="1:7" ht="17.25" x14ac:dyDescent="0.2">
      <c r="A21" s="37">
        <v>15</v>
      </c>
      <c r="B21" s="53" t="s">
        <v>46</v>
      </c>
      <c r="C21" s="54" t="s">
        <v>17</v>
      </c>
      <c r="D21" s="54">
        <v>25</v>
      </c>
      <c r="E21" s="55">
        <f>E9</f>
        <v>9619.4500000000007</v>
      </c>
      <c r="F21" s="56">
        <f t="shared" ref="F21:F24" si="1">D21*E21/10^5*$I$10</f>
        <v>2.7029299647887326</v>
      </c>
      <c r="G21" s="57" t="s">
        <v>47</v>
      </c>
    </row>
    <row r="22" spans="1:7" ht="17.25" x14ac:dyDescent="0.2">
      <c r="A22" s="37">
        <v>16</v>
      </c>
      <c r="B22" s="53" t="s">
        <v>48</v>
      </c>
      <c r="C22" s="54" t="s">
        <v>17</v>
      </c>
      <c r="D22" s="54">
        <v>350</v>
      </c>
      <c r="E22" s="55">
        <f>E10</f>
        <v>16589.5</v>
      </c>
      <c r="F22" s="56">
        <f t="shared" si="1"/>
        <v>65.259821830985913</v>
      </c>
      <c r="G22" s="57" t="s">
        <v>49</v>
      </c>
    </row>
    <row r="23" spans="1:7" ht="17.25" x14ac:dyDescent="0.2">
      <c r="A23" s="37">
        <v>17</v>
      </c>
      <c r="B23" s="53" t="s">
        <v>50</v>
      </c>
      <c r="C23" s="54" t="s">
        <v>51</v>
      </c>
      <c r="D23" s="54">
        <v>80</v>
      </c>
      <c r="E23" s="55">
        <v>390</v>
      </c>
      <c r="F23" s="56">
        <f t="shared" si="1"/>
        <v>0.3506704225352113</v>
      </c>
      <c r="G23" s="57" t="s">
        <v>52</v>
      </c>
    </row>
    <row r="24" spans="1:7" ht="17.25" x14ac:dyDescent="0.2">
      <c r="A24" s="37">
        <v>18</v>
      </c>
      <c r="B24" s="53" t="s">
        <v>53</v>
      </c>
      <c r="C24" s="54" t="s">
        <v>26</v>
      </c>
      <c r="D24" s="54">
        <v>40</v>
      </c>
      <c r="E24" s="55">
        <f>E11</f>
        <v>107850</v>
      </c>
      <c r="F24" s="56">
        <f t="shared" si="1"/>
        <v>48.486929577464792</v>
      </c>
      <c r="G24" s="57" t="s">
        <v>54</v>
      </c>
    </row>
    <row r="25" spans="1:7" ht="17.25" x14ac:dyDescent="0.2">
      <c r="A25" s="37">
        <f>A24+1</f>
        <v>19</v>
      </c>
      <c r="B25" s="38" t="s">
        <v>55</v>
      </c>
      <c r="C25" s="39" t="s">
        <v>56</v>
      </c>
      <c r="D25" s="39">
        <v>0</v>
      </c>
      <c r="E25" s="40">
        <v>40000000</v>
      </c>
      <c r="F25" s="58">
        <f t="shared" si="0"/>
        <v>0</v>
      </c>
      <c r="G25" s="52" t="s">
        <v>57</v>
      </c>
    </row>
    <row r="26" spans="1:7" ht="51.75" x14ac:dyDescent="0.2">
      <c r="A26" s="37">
        <f t="shared" ref="A26:A29" si="2">A25+1</f>
        <v>20</v>
      </c>
      <c r="B26" s="49" t="s">
        <v>58</v>
      </c>
      <c r="C26" s="39" t="s">
        <v>56</v>
      </c>
      <c r="D26" s="39">
        <v>0</v>
      </c>
      <c r="E26" s="40">
        <v>20000000</v>
      </c>
      <c r="F26" s="58">
        <f t="shared" si="0"/>
        <v>0</v>
      </c>
      <c r="G26" s="52" t="s">
        <v>57</v>
      </c>
    </row>
    <row r="27" spans="1:7" ht="17.25" x14ac:dyDescent="0.2">
      <c r="A27" s="37">
        <f t="shared" si="2"/>
        <v>21</v>
      </c>
      <c r="B27" s="49" t="s">
        <v>59</v>
      </c>
      <c r="C27" s="39" t="s">
        <v>56</v>
      </c>
      <c r="D27" s="39">
        <v>0</v>
      </c>
      <c r="E27" s="40">
        <v>20000000</v>
      </c>
      <c r="F27" s="58">
        <f t="shared" si="0"/>
        <v>0</v>
      </c>
      <c r="G27" s="52" t="s">
        <v>57</v>
      </c>
    </row>
    <row r="28" spans="1:7" ht="34.5" x14ac:dyDescent="0.2">
      <c r="A28" s="37">
        <f t="shared" si="2"/>
        <v>22</v>
      </c>
      <c r="B28" s="49" t="s">
        <v>60</v>
      </c>
      <c r="C28" s="39" t="s">
        <v>56</v>
      </c>
      <c r="D28" s="39">
        <v>0</v>
      </c>
      <c r="E28" s="40">
        <v>20000000</v>
      </c>
      <c r="F28" s="58">
        <f t="shared" si="0"/>
        <v>0</v>
      </c>
      <c r="G28" s="52" t="s">
        <v>57</v>
      </c>
    </row>
    <row r="29" spans="1:7" ht="34.5" x14ac:dyDescent="0.2">
      <c r="A29" s="37">
        <f t="shared" si="2"/>
        <v>23</v>
      </c>
      <c r="B29" s="49" t="s">
        <v>61</v>
      </c>
      <c r="C29" s="39" t="s">
        <v>56</v>
      </c>
      <c r="D29" s="39">
        <v>0</v>
      </c>
      <c r="E29" s="40">
        <v>20000000</v>
      </c>
      <c r="F29" s="58">
        <f t="shared" si="0"/>
        <v>0</v>
      </c>
      <c r="G29" s="52" t="s">
        <v>57</v>
      </c>
    </row>
    <row r="30" spans="1:7" ht="15" x14ac:dyDescent="0.2">
      <c r="A30" s="59"/>
      <c r="B30" s="60" t="s">
        <v>62</v>
      </c>
      <c r="C30" s="30"/>
      <c r="D30" s="61"/>
      <c r="E30" s="62"/>
      <c r="F30" s="63"/>
      <c r="G30" s="29"/>
    </row>
    <row r="31" spans="1:7" ht="17.25" x14ac:dyDescent="0.3">
      <c r="A31" s="37" t="s">
        <v>63</v>
      </c>
      <c r="B31" s="64" t="s">
        <v>64</v>
      </c>
      <c r="C31" s="65"/>
      <c r="D31" s="66"/>
      <c r="E31" s="67"/>
      <c r="F31" s="68">
        <f>E31*D31</f>
        <v>0</v>
      </c>
      <c r="G31" s="29"/>
    </row>
    <row r="32" spans="1:7" ht="17.25" x14ac:dyDescent="0.2">
      <c r="A32" s="37">
        <v>2</v>
      </c>
      <c r="B32" s="38" t="s">
        <v>65</v>
      </c>
      <c r="C32" s="39" t="s">
        <v>17</v>
      </c>
      <c r="D32" s="39">
        <v>15</v>
      </c>
      <c r="E32" s="69">
        <f>1503.6</f>
        <v>1503.6</v>
      </c>
      <c r="F32" s="68">
        <f>E32*D32/10^5*$I$10</f>
        <v>0.25349425352112676</v>
      </c>
      <c r="G32" s="70" t="s">
        <v>66</v>
      </c>
    </row>
    <row r="33" spans="1:9" ht="17.25" x14ac:dyDescent="0.2">
      <c r="A33" s="37">
        <v>3</v>
      </c>
      <c r="B33" s="38" t="s">
        <v>67</v>
      </c>
      <c r="C33" s="39" t="s">
        <v>17</v>
      </c>
      <c r="D33" s="39">
        <v>330</v>
      </c>
      <c r="E33" s="69">
        <f>3551.25</f>
        <v>3551.25</v>
      </c>
      <c r="F33" s="68">
        <f t="shared" ref="F33:F37" si="3">E33*D33/10^5*$I$10</f>
        <v>13.171636267605635</v>
      </c>
      <c r="G33" s="70">
        <v>15.3</v>
      </c>
    </row>
    <row r="34" spans="1:9" ht="17.25" x14ac:dyDescent="0.2">
      <c r="A34" s="37">
        <v>4</v>
      </c>
      <c r="B34" s="38" t="s">
        <v>68</v>
      </c>
      <c r="C34" s="39" t="s">
        <v>17</v>
      </c>
      <c r="D34" s="39">
        <v>140</v>
      </c>
      <c r="E34" s="69">
        <f>2060.2</f>
        <v>2060.1999999999998</v>
      </c>
      <c r="F34" s="68">
        <f t="shared" si="3"/>
        <v>3.241768225352113</v>
      </c>
      <c r="G34" s="70" t="s">
        <v>69</v>
      </c>
    </row>
    <row r="35" spans="1:9" x14ac:dyDescent="0.2">
      <c r="A35" s="71">
        <f>A82+1</f>
        <v>3</v>
      </c>
      <c r="B35" s="72" t="s">
        <v>70</v>
      </c>
      <c r="C35" s="73" t="s">
        <v>71</v>
      </c>
      <c r="D35" s="73">
        <f>50*2.5*0.25</f>
        <v>31.25</v>
      </c>
      <c r="E35" s="73">
        <f>E34</f>
        <v>2060.1999999999998</v>
      </c>
      <c r="F35" s="68">
        <f t="shared" si="3"/>
        <v>0.72360897887323938</v>
      </c>
      <c r="G35" s="57" t="s">
        <v>72</v>
      </c>
    </row>
    <row r="36" spans="1:9" ht="17.25" x14ac:dyDescent="0.2">
      <c r="A36" s="37"/>
      <c r="B36" s="38" t="s">
        <v>73</v>
      </c>
      <c r="C36" s="39" t="s">
        <v>17</v>
      </c>
      <c r="D36" s="39">
        <v>485</v>
      </c>
      <c r="E36" s="69">
        <f>354</f>
        <v>354</v>
      </c>
      <c r="F36" s="68">
        <f t="shared" si="3"/>
        <v>1.9296988732394369</v>
      </c>
      <c r="G36" s="70" t="s">
        <v>74</v>
      </c>
      <c r="I36" s="9">
        <f>261.35+18.53*5</f>
        <v>354</v>
      </c>
    </row>
    <row r="37" spans="1:9" ht="17.25" x14ac:dyDescent="0.2">
      <c r="A37" s="37"/>
      <c r="B37" s="38" t="s">
        <v>75</v>
      </c>
      <c r="C37" s="39" t="s">
        <v>26</v>
      </c>
      <c r="D37" s="39">
        <v>40</v>
      </c>
      <c r="E37" s="69">
        <f>314.7</f>
        <v>314.7</v>
      </c>
      <c r="F37" s="68">
        <f t="shared" si="3"/>
        <v>0.14148202816901409</v>
      </c>
      <c r="G37" s="70" t="s">
        <v>76</v>
      </c>
      <c r="I37" s="9">
        <f>232.31+16.47*5</f>
        <v>314.65999999999997</v>
      </c>
    </row>
    <row r="38" spans="1:9" ht="15.75" x14ac:dyDescent="0.2">
      <c r="A38" s="37">
        <v>5</v>
      </c>
      <c r="B38" s="74" t="s">
        <v>77</v>
      </c>
      <c r="C38" s="75" t="s">
        <v>31</v>
      </c>
      <c r="D38" s="75">
        <v>48</v>
      </c>
      <c r="E38" s="76"/>
      <c r="F38" s="77">
        <f t="shared" ref="F38:F41" si="4">E38*D38/10^5</f>
        <v>0</v>
      </c>
      <c r="G38" s="78" t="s">
        <v>78</v>
      </c>
    </row>
    <row r="39" spans="1:9" ht="15.75" x14ac:dyDescent="0.2">
      <c r="A39" s="37">
        <v>6</v>
      </c>
      <c r="B39" s="74" t="s">
        <v>79</v>
      </c>
      <c r="C39" s="75" t="s">
        <v>31</v>
      </c>
      <c r="D39" s="75">
        <v>480</v>
      </c>
      <c r="E39" s="76"/>
      <c r="F39" s="77">
        <f t="shared" si="4"/>
        <v>0</v>
      </c>
      <c r="G39" s="78" t="s">
        <v>78</v>
      </c>
    </row>
    <row r="40" spans="1:9" ht="15.75" x14ac:dyDescent="0.2">
      <c r="A40" s="37">
        <v>7</v>
      </c>
      <c r="B40" s="74" t="s">
        <v>80</v>
      </c>
      <c r="C40" s="75" t="s">
        <v>31</v>
      </c>
      <c r="D40" s="75">
        <v>480</v>
      </c>
      <c r="E40" s="76"/>
      <c r="F40" s="77">
        <f t="shared" si="4"/>
        <v>0</v>
      </c>
      <c r="G40" s="78" t="s">
        <v>78</v>
      </c>
    </row>
    <row r="41" spans="1:9" ht="17.25" x14ac:dyDescent="0.2">
      <c r="A41" s="37">
        <v>8</v>
      </c>
      <c r="B41" s="38" t="s">
        <v>81</v>
      </c>
      <c r="C41" s="39" t="s">
        <v>82</v>
      </c>
      <c r="D41" s="39">
        <v>0</v>
      </c>
      <c r="E41" s="79">
        <v>2000</v>
      </c>
      <c r="F41" s="68">
        <f t="shared" si="4"/>
        <v>0</v>
      </c>
      <c r="G41" s="52" t="s">
        <v>57</v>
      </c>
    </row>
    <row r="42" spans="1:9" ht="15" x14ac:dyDescent="0.2">
      <c r="A42" s="59"/>
      <c r="B42" s="80" t="s">
        <v>83</v>
      </c>
      <c r="C42" s="30"/>
      <c r="D42" s="81"/>
      <c r="E42" s="62"/>
      <c r="F42" s="33">
        <f>SUM(F31:F41)</f>
        <v>19.461688626760569</v>
      </c>
      <c r="G42" s="29"/>
    </row>
    <row r="43" spans="1:9" ht="51.75" x14ac:dyDescent="0.2">
      <c r="A43" s="82" t="s">
        <v>84</v>
      </c>
      <c r="B43" s="83" t="s">
        <v>85</v>
      </c>
      <c r="C43" s="44"/>
      <c r="D43" s="84"/>
      <c r="E43" s="85"/>
      <c r="F43" s="63"/>
      <c r="G43" s="29"/>
    </row>
    <row r="44" spans="1:9" ht="18" thickBot="1" x14ac:dyDescent="0.25">
      <c r="A44" s="59">
        <v>1</v>
      </c>
      <c r="B44" s="86" t="s">
        <v>86</v>
      </c>
      <c r="C44" s="87" t="s">
        <v>31</v>
      </c>
      <c r="D44" s="87"/>
      <c r="E44" s="47">
        <v>1</v>
      </c>
      <c r="F44" s="88">
        <f>D44*E44/10^5</f>
        <v>0</v>
      </c>
      <c r="G44" s="78" t="s">
        <v>57</v>
      </c>
    </row>
    <row r="45" spans="1:9" ht="18" thickBot="1" x14ac:dyDescent="0.25">
      <c r="A45" s="59">
        <v>2</v>
      </c>
      <c r="B45" s="86" t="s">
        <v>87</v>
      </c>
      <c r="C45" s="87" t="s">
        <v>88</v>
      </c>
      <c r="D45" s="87"/>
      <c r="E45" s="47">
        <v>100000</v>
      </c>
      <c r="F45" s="88">
        <f t="shared" ref="F45:F64" si="5">D45*E45/10^5</f>
        <v>0</v>
      </c>
      <c r="G45" s="78" t="s">
        <v>57</v>
      </c>
    </row>
    <row r="46" spans="1:9" ht="18" thickBot="1" x14ac:dyDescent="0.25">
      <c r="A46" s="59">
        <v>3</v>
      </c>
      <c r="B46" s="86" t="s">
        <v>89</v>
      </c>
      <c r="C46" s="87" t="s">
        <v>31</v>
      </c>
      <c r="D46" s="87"/>
      <c r="E46" s="47">
        <v>15</v>
      </c>
      <c r="F46" s="88">
        <f t="shared" si="5"/>
        <v>0</v>
      </c>
      <c r="G46" s="78" t="s">
        <v>57</v>
      </c>
    </row>
    <row r="47" spans="1:9" ht="18" thickBot="1" x14ac:dyDescent="0.25">
      <c r="A47" s="59">
        <v>4</v>
      </c>
      <c r="B47" s="86" t="s">
        <v>90</v>
      </c>
      <c r="C47" s="87" t="s">
        <v>51</v>
      </c>
      <c r="D47" s="87"/>
      <c r="E47" s="47">
        <v>3000</v>
      </c>
      <c r="F47" s="88">
        <f t="shared" si="5"/>
        <v>0</v>
      </c>
      <c r="G47" s="78" t="s">
        <v>91</v>
      </c>
    </row>
    <row r="48" spans="1:9" ht="35.25" thickBot="1" x14ac:dyDescent="0.25">
      <c r="A48" s="59">
        <v>5</v>
      </c>
      <c r="B48" s="89" t="s">
        <v>92</v>
      </c>
      <c r="C48" s="90" t="s">
        <v>17</v>
      </c>
      <c r="D48" s="90">
        <v>2540</v>
      </c>
      <c r="E48" s="91">
        <f>E8</f>
        <v>482.43599999999998</v>
      </c>
      <c r="F48" s="92">
        <f>D48*E48/10^5*$I$10</f>
        <v>13.772664466478872</v>
      </c>
      <c r="G48" s="93" t="s">
        <v>45</v>
      </c>
    </row>
    <row r="49" spans="1:7" ht="35.25" thickBot="1" x14ac:dyDescent="0.25">
      <c r="A49" s="59"/>
      <c r="B49" s="89" t="s">
        <v>93</v>
      </c>
      <c r="C49" s="90" t="s">
        <v>26</v>
      </c>
      <c r="D49" s="90">
        <v>12.7</v>
      </c>
      <c r="E49" s="91">
        <f>E11</f>
        <v>107850</v>
      </c>
      <c r="F49" s="92">
        <f t="shared" ref="F49:F51" si="6">D49*E49/10^5*$I$10</f>
        <v>15.394600140845071</v>
      </c>
      <c r="G49" s="93" t="s">
        <v>54</v>
      </c>
    </row>
    <row r="50" spans="1:7" ht="18" thickBot="1" x14ac:dyDescent="0.25">
      <c r="A50" s="59"/>
      <c r="B50" s="89" t="s">
        <v>94</v>
      </c>
      <c r="C50" s="90" t="s">
        <v>17</v>
      </c>
      <c r="D50" s="90">
        <v>119.4</v>
      </c>
      <c r="E50" s="91">
        <f>E10</f>
        <v>16589.5</v>
      </c>
      <c r="F50" s="92">
        <f t="shared" si="6"/>
        <v>22.262922076056341</v>
      </c>
      <c r="G50" s="93" t="s">
        <v>49</v>
      </c>
    </row>
    <row r="51" spans="1:7" ht="18" thickBot="1" x14ac:dyDescent="0.25">
      <c r="A51" s="59"/>
      <c r="B51" s="89" t="s">
        <v>95</v>
      </c>
      <c r="C51" s="90" t="s">
        <v>17</v>
      </c>
      <c r="D51" s="90">
        <v>25.4</v>
      </c>
      <c r="E51" s="91">
        <f>E9</f>
        <v>9619.4500000000007</v>
      </c>
      <c r="F51" s="92">
        <f t="shared" si="6"/>
        <v>2.7461768442253525</v>
      </c>
      <c r="G51" s="93" t="s">
        <v>47</v>
      </c>
    </row>
    <row r="52" spans="1:7" ht="35.25" thickBot="1" x14ac:dyDescent="0.25">
      <c r="A52" s="59">
        <v>6</v>
      </c>
      <c r="B52" s="94" t="s">
        <v>96</v>
      </c>
      <c r="C52" s="90" t="s">
        <v>17</v>
      </c>
      <c r="D52" s="90">
        <v>182115</v>
      </c>
      <c r="E52" s="91">
        <v>300</v>
      </c>
      <c r="F52" s="92"/>
      <c r="G52" s="95" t="s">
        <v>97</v>
      </c>
    </row>
    <row r="53" spans="1:7" ht="35.25" thickBot="1" x14ac:dyDescent="0.25">
      <c r="A53" s="59"/>
      <c r="B53" s="94" t="s">
        <v>96</v>
      </c>
      <c r="C53" s="90" t="s">
        <v>17</v>
      </c>
      <c r="D53" s="90">
        <f>187335*1.5</f>
        <v>281002.5</v>
      </c>
      <c r="E53" s="91">
        <v>300</v>
      </c>
      <c r="F53" s="92">
        <f t="shared" si="5"/>
        <v>843.00750000000005</v>
      </c>
      <c r="G53" s="93" t="s">
        <v>98</v>
      </c>
    </row>
    <row r="54" spans="1:7" ht="18" thickBot="1" x14ac:dyDescent="0.25">
      <c r="A54" s="59">
        <v>7</v>
      </c>
      <c r="B54" s="86" t="s">
        <v>99</v>
      </c>
      <c r="C54" s="87" t="s">
        <v>51</v>
      </c>
      <c r="D54" s="87"/>
      <c r="E54" s="47">
        <v>3000</v>
      </c>
      <c r="F54" s="88">
        <f t="shared" si="5"/>
        <v>0</v>
      </c>
      <c r="G54" s="78" t="s">
        <v>91</v>
      </c>
    </row>
    <row r="55" spans="1:7" ht="35.25" thickBot="1" x14ac:dyDescent="0.25">
      <c r="A55" s="59">
        <v>8</v>
      </c>
      <c r="B55" s="94" t="s">
        <v>100</v>
      </c>
      <c r="C55" s="90" t="s">
        <v>17</v>
      </c>
      <c r="D55" s="96">
        <v>790</v>
      </c>
      <c r="E55" s="91">
        <f>E48</f>
        <v>482.43599999999998</v>
      </c>
      <c r="F55" s="92">
        <f>D55*E55/10^5*$I$10</f>
        <v>4.2836239876056341</v>
      </c>
      <c r="G55" s="93" t="s">
        <v>45</v>
      </c>
    </row>
    <row r="56" spans="1:7" ht="35.25" thickBot="1" x14ac:dyDescent="0.25">
      <c r="A56" s="59"/>
      <c r="B56" s="94" t="s">
        <v>101</v>
      </c>
      <c r="C56" s="97" t="s">
        <v>26</v>
      </c>
      <c r="D56" s="54">
        <v>3.8</v>
      </c>
      <c r="E56" s="98">
        <f>E49</f>
        <v>107850</v>
      </c>
      <c r="F56" s="92">
        <f t="shared" ref="F56:F58" si="7">D56*E56/10^5*$I$10</f>
        <v>4.6062583098591556</v>
      </c>
      <c r="G56" s="93" t="s">
        <v>54</v>
      </c>
    </row>
    <row r="57" spans="1:7" ht="35.25" thickBot="1" x14ac:dyDescent="0.25">
      <c r="A57" s="59"/>
      <c r="B57" s="94" t="s">
        <v>102</v>
      </c>
      <c r="C57" s="90" t="s">
        <v>17</v>
      </c>
      <c r="D57" s="54">
        <v>37.200000000000003</v>
      </c>
      <c r="E57" s="98">
        <f>E50</f>
        <v>16589.5</v>
      </c>
      <c r="F57" s="92">
        <f t="shared" si="7"/>
        <v>6.9361867774647896</v>
      </c>
      <c r="G57" s="93" t="s">
        <v>49</v>
      </c>
    </row>
    <row r="58" spans="1:7" ht="35.25" thickBot="1" x14ac:dyDescent="0.25">
      <c r="A58" s="59"/>
      <c r="B58" s="94" t="s">
        <v>103</v>
      </c>
      <c r="C58" s="90" t="s">
        <v>17</v>
      </c>
      <c r="D58" s="54">
        <v>7.9</v>
      </c>
      <c r="E58" s="98">
        <f>E51</f>
        <v>9619.4500000000007</v>
      </c>
      <c r="F58" s="92">
        <f t="shared" si="7"/>
        <v>0.8541258688732396</v>
      </c>
      <c r="G58" s="93" t="s">
        <v>47</v>
      </c>
    </row>
    <row r="59" spans="1:7" ht="18" thickBot="1" x14ac:dyDescent="0.25">
      <c r="A59" s="59">
        <v>9</v>
      </c>
      <c r="B59" s="94" t="s">
        <v>104</v>
      </c>
      <c r="C59" s="97" t="s">
        <v>51</v>
      </c>
      <c r="D59" s="54">
        <v>140</v>
      </c>
      <c r="E59" s="99">
        <v>3000</v>
      </c>
      <c r="F59" s="92">
        <f t="shared" si="5"/>
        <v>4.2</v>
      </c>
      <c r="G59" s="93" t="s">
        <v>105</v>
      </c>
    </row>
    <row r="60" spans="1:7" ht="35.25" thickBot="1" x14ac:dyDescent="0.25">
      <c r="A60" s="59">
        <v>10</v>
      </c>
      <c r="B60" s="94" t="s">
        <v>106</v>
      </c>
      <c r="C60" s="97" t="s">
        <v>17</v>
      </c>
      <c r="D60" s="54">
        <f>(4047*8)*0.25*0</f>
        <v>0</v>
      </c>
      <c r="E60" s="99">
        <v>300</v>
      </c>
      <c r="F60" s="92">
        <f t="shared" si="5"/>
        <v>0</v>
      </c>
      <c r="G60" s="93"/>
    </row>
    <row r="61" spans="1:7" ht="35.25" thickBot="1" x14ac:dyDescent="0.25">
      <c r="A61" s="59"/>
      <c r="B61" s="94" t="s">
        <v>106</v>
      </c>
      <c r="C61" s="97" t="s">
        <v>17</v>
      </c>
      <c r="D61" s="54">
        <f>(4047*8)*0.25*3</f>
        <v>24282</v>
      </c>
      <c r="E61" s="99">
        <v>400</v>
      </c>
      <c r="F61" s="92">
        <f t="shared" si="5"/>
        <v>97.128</v>
      </c>
      <c r="G61" s="93" t="s">
        <v>107</v>
      </c>
    </row>
    <row r="62" spans="1:7" ht="35.25" thickBot="1" x14ac:dyDescent="0.25">
      <c r="A62" s="59"/>
      <c r="B62" s="94" t="s">
        <v>106</v>
      </c>
      <c r="C62" s="97" t="s">
        <v>17</v>
      </c>
      <c r="D62" s="54">
        <f>(4047*8)*0.25*2</f>
        <v>16188</v>
      </c>
      <c r="E62" s="99">
        <v>350</v>
      </c>
      <c r="F62" s="92">
        <f t="shared" si="5"/>
        <v>56.658000000000001</v>
      </c>
      <c r="G62" s="93" t="s">
        <v>107</v>
      </c>
    </row>
    <row r="63" spans="1:7" ht="35.25" thickBot="1" x14ac:dyDescent="0.25">
      <c r="A63" s="59"/>
      <c r="B63" s="94" t="s">
        <v>106</v>
      </c>
      <c r="C63" s="97" t="s">
        <v>17</v>
      </c>
      <c r="D63" s="54">
        <f>(4047*8)*0.25*1</f>
        <v>8094</v>
      </c>
      <c r="E63" s="99">
        <v>350</v>
      </c>
      <c r="F63" s="92">
        <f t="shared" si="5"/>
        <v>28.329000000000001</v>
      </c>
      <c r="G63" s="93" t="s">
        <v>107</v>
      </c>
    </row>
    <row r="64" spans="1:7" ht="35.25" thickBot="1" x14ac:dyDescent="0.25">
      <c r="A64" s="59">
        <v>11</v>
      </c>
      <c r="B64" s="94" t="s">
        <v>108</v>
      </c>
      <c r="C64" s="97" t="s">
        <v>17</v>
      </c>
      <c r="D64" s="54">
        <v>16600</v>
      </c>
      <c r="E64" s="99">
        <v>350</v>
      </c>
      <c r="F64" s="92">
        <f t="shared" si="5"/>
        <v>58.1</v>
      </c>
      <c r="G64" s="93" t="s">
        <v>105</v>
      </c>
    </row>
    <row r="65" spans="1:7" ht="52.5" thickBot="1" x14ac:dyDescent="0.25">
      <c r="A65" s="59">
        <v>12</v>
      </c>
      <c r="B65" s="100" t="s">
        <v>109</v>
      </c>
      <c r="C65" s="87" t="s">
        <v>110</v>
      </c>
      <c r="D65" s="32">
        <v>1</v>
      </c>
      <c r="E65" s="33"/>
      <c r="F65" s="88">
        <v>800</v>
      </c>
      <c r="G65" s="29" t="s">
        <v>111</v>
      </c>
    </row>
    <row r="66" spans="1:7" ht="69" x14ac:dyDescent="0.2">
      <c r="A66" s="59">
        <v>13</v>
      </c>
      <c r="B66" s="101" t="s">
        <v>112</v>
      </c>
      <c r="C66" s="102" t="s">
        <v>110</v>
      </c>
      <c r="D66" s="32">
        <v>1</v>
      </c>
      <c r="E66" s="33"/>
      <c r="F66" s="88">
        <v>200</v>
      </c>
      <c r="G66" s="29" t="s">
        <v>113</v>
      </c>
    </row>
    <row r="67" spans="1:7" ht="51.75" x14ac:dyDescent="0.2">
      <c r="A67" s="59">
        <v>14</v>
      </c>
      <c r="B67" s="103" t="s">
        <v>114</v>
      </c>
      <c r="C67" s="54"/>
      <c r="D67" s="104"/>
      <c r="E67" s="105"/>
      <c r="F67" s="92">
        <v>73</v>
      </c>
      <c r="G67" s="106" t="s">
        <v>115</v>
      </c>
    </row>
    <row r="68" spans="1:7" ht="23.25" x14ac:dyDescent="0.2">
      <c r="A68" s="107"/>
      <c r="B68" s="108" t="s">
        <v>116</v>
      </c>
      <c r="C68" s="109"/>
      <c r="D68" s="110"/>
      <c r="E68" s="111"/>
      <c r="F68" s="112">
        <f>SUM(F8:F67)</f>
        <v>4637.2380775302809</v>
      </c>
      <c r="G68" s="113"/>
    </row>
    <row r="69" spans="1:7" ht="23.25" x14ac:dyDescent="0.2">
      <c r="A69" s="107"/>
      <c r="B69" s="114"/>
      <c r="C69" s="109"/>
      <c r="D69" s="110"/>
      <c r="E69" s="111"/>
      <c r="F69" s="112"/>
      <c r="G69" s="113"/>
    </row>
    <row r="70" spans="1:7" s="121" customFormat="1" ht="15" x14ac:dyDescent="0.2">
      <c r="A70" s="115" t="s">
        <v>12</v>
      </c>
      <c r="B70" s="116" t="s">
        <v>117</v>
      </c>
      <c r="C70" s="117"/>
      <c r="D70" s="117"/>
      <c r="E70" s="118"/>
      <c r="F70" s="119"/>
      <c r="G70" s="120"/>
    </row>
    <row r="71" spans="1:7" s="121" customFormat="1" ht="28.5" x14ac:dyDescent="0.2">
      <c r="A71" s="122">
        <v>1</v>
      </c>
      <c r="B71" s="123" t="s">
        <v>118</v>
      </c>
      <c r="C71" s="117" t="s">
        <v>26</v>
      </c>
      <c r="D71" s="117">
        <v>50</v>
      </c>
      <c r="E71" s="118">
        <v>1.5</v>
      </c>
      <c r="F71" s="119">
        <f>D71*E71</f>
        <v>75</v>
      </c>
      <c r="G71" s="120" t="s">
        <v>40</v>
      </c>
    </row>
    <row r="72" spans="1:7" s="121" customFormat="1" ht="28.5" x14ac:dyDescent="0.2">
      <c r="A72" s="122">
        <v>2</v>
      </c>
      <c r="B72" s="123" t="s">
        <v>119</v>
      </c>
      <c r="C72" s="117" t="s">
        <v>120</v>
      </c>
      <c r="D72" s="117">
        <v>6</v>
      </c>
      <c r="E72" s="118">
        <v>15</v>
      </c>
      <c r="F72" s="119">
        <f>E72*D72</f>
        <v>90</v>
      </c>
      <c r="G72" s="120" t="s">
        <v>40</v>
      </c>
    </row>
    <row r="73" spans="1:7" ht="23.25" x14ac:dyDescent="0.2">
      <c r="A73" s="44"/>
      <c r="B73" s="108" t="s">
        <v>121</v>
      </c>
      <c r="C73" s="109"/>
      <c r="D73" s="110"/>
      <c r="E73" s="111"/>
      <c r="F73" s="112">
        <f>SUM(F71:F72)</f>
        <v>165</v>
      </c>
      <c r="G73" s="29"/>
    </row>
    <row r="74" spans="1:7" ht="15" x14ac:dyDescent="0.2">
      <c r="A74" s="124"/>
      <c r="B74" s="7"/>
      <c r="C74" s="125"/>
      <c r="D74" s="126"/>
      <c r="E74" s="127"/>
      <c r="F74" s="128"/>
      <c r="G74" s="129"/>
    </row>
    <row r="75" spans="1:7" ht="15" x14ac:dyDescent="0.2">
      <c r="A75" s="71"/>
      <c r="B75" s="130" t="s">
        <v>122</v>
      </c>
      <c r="C75" s="69"/>
      <c r="D75" s="69"/>
      <c r="E75" s="117"/>
      <c r="F75" s="117"/>
      <c r="G75" s="29"/>
    </row>
    <row r="76" spans="1:7" x14ac:dyDescent="0.2">
      <c r="A76" s="71">
        <v>1</v>
      </c>
      <c r="B76" s="131" t="s">
        <v>123</v>
      </c>
      <c r="C76" s="71" t="s">
        <v>26</v>
      </c>
      <c r="D76" s="71">
        <v>357</v>
      </c>
      <c r="E76" s="71">
        <v>90000</v>
      </c>
      <c r="F76" s="132">
        <f t="shared" ref="F76:F82" si="8">E76*D76/10^5</f>
        <v>321.3</v>
      </c>
      <c r="G76" s="29"/>
    </row>
    <row r="77" spans="1:7" x14ac:dyDescent="0.2">
      <c r="A77" s="71">
        <v>2</v>
      </c>
      <c r="B77" s="72" t="s">
        <v>124</v>
      </c>
      <c r="C77" s="73" t="s">
        <v>26</v>
      </c>
      <c r="D77" s="73">
        <v>150</v>
      </c>
      <c r="E77" s="73">
        <v>90000</v>
      </c>
      <c r="F77" s="133">
        <f t="shared" si="8"/>
        <v>135</v>
      </c>
      <c r="G77" s="57" t="s">
        <v>125</v>
      </c>
    </row>
    <row r="78" spans="1:7" ht="23.25" x14ac:dyDescent="0.35">
      <c r="A78" s="44"/>
      <c r="B78" s="108" t="s">
        <v>126</v>
      </c>
      <c r="C78" s="134"/>
      <c r="D78" s="134"/>
      <c r="E78" s="134"/>
      <c r="F78" s="112">
        <f>SUM(F76,F77)</f>
        <v>456.3</v>
      </c>
      <c r="G78" s="29"/>
    </row>
    <row r="79" spans="1:7" ht="15" x14ac:dyDescent="0.2">
      <c r="A79" s="135"/>
      <c r="B79" s="7"/>
      <c r="C79" s="136"/>
      <c r="D79" s="136"/>
      <c r="E79" s="136"/>
      <c r="F79" s="137"/>
      <c r="G79" s="138"/>
    </row>
    <row r="80" spans="1:7" ht="15" x14ac:dyDescent="0.2">
      <c r="A80" s="71"/>
      <c r="B80" s="130" t="s">
        <v>127</v>
      </c>
      <c r="C80" s="71"/>
      <c r="D80" s="71"/>
      <c r="E80" s="71"/>
      <c r="F80" s="132"/>
      <c r="G80" s="29"/>
    </row>
    <row r="81" spans="1:7" x14ac:dyDescent="0.2">
      <c r="A81" s="71">
        <f>1</f>
        <v>1</v>
      </c>
      <c r="B81" s="131" t="s">
        <v>128</v>
      </c>
      <c r="C81" s="71" t="s">
        <v>26</v>
      </c>
      <c r="D81" s="71">
        <v>0</v>
      </c>
      <c r="E81" s="71">
        <v>5000</v>
      </c>
      <c r="F81" s="132">
        <f t="shared" si="8"/>
        <v>0</v>
      </c>
      <c r="G81" s="29" t="s">
        <v>129</v>
      </c>
    </row>
    <row r="82" spans="1:7" x14ac:dyDescent="0.2">
      <c r="A82" s="71">
        <f>A81+1</f>
        <v>2</v>
      </c>
      <c r="B82" s="131" t="s">
        <v>130</v>
      </c>
      <c r="C82" s="71" t="s">
        <v>39</v>
      </c>
      <c r="D82" s="71">
        <v>0</v>
      </c>
      <c r="E82" s="71">
        <v>300</v>
      </c>
      <c r="F82" s="132">
        <f t="shared" si="8"/>
        <v>0</v>
      </c>
      <c r="G82" s="29" t="s">
        <v>129</v>
      </c>
    </row>
    <row r="83" spans="1:7" ht="23.25" x14ac:dyDescent="0.2">
      <c r="A83" s="44"/>
      <c r="B83" s="108" t="s">
        <v>131</v>
      </c>
      <c r="C83" s="109"/>
      <c r="D83" s="110"/>
      <c r="E83" s="111"/>
      <c r="F83" s="112">
        <f>SUM(F81:F82)</f>
        <v>0</v>
      </c>
      <c r="G83" s="29"/>
    </row>
    <row r="84" spans="1:7" x14ac:dyDescent="0.2">
      <c r="A84" s="9"/>
      <c r="C84" s="48"/>
      <c r="D84" s="126"/>
      <c r="E84" s="139"/>
      <c r="F84" s="140"/>
    </row>
    <row r="85" spans="1:7" x14ac:dyDescent="0.2">
      <c r="A85" s="9"/>
      <c r="C85" s="48"/>
      <c r="D85" s="126"/>
      <c r="E85" s="139"/>
      <c r="F85" s="140"/>
    </row>
    <row r="86" spans="1:7" ht="23.25" x14ac:dyDescent="0.2">
      <c r="A86" s="9"/>
      <c r="C86" s="48"/>
      <c r="D86" s="126"/>
      <c r="E86" s="139"/>
      <c r="F86" s="112">
        <f>SUM(F68,F73,F78,F83)</f>
        <v>5258.538077530281</v>
      </c>
    </row>
    <row r="87" spans="1:7" x14ac:dyDescent="0.2">
      <c r="A87" s="9"/>
      <c r="C87" s="48"/>
      <c r="D87" s="126"/>
      <c r="E87" s="139"/>
      <c r="F87" s="140"/>
    </row>
    <row r="88" spans="1:7" x14ac:dyDescent="0.2">
      <c r="A88" s="9"/>
      <c r="C88" s="48"/>
      <c r="D88" s="126"/>
      <c r="E88" s="139"/>
      <c r="F88" s="140"/>
    </row>
    <row r="89" spans="1:7" x14ac:dyDescent="0.2">
      <c r="A89" s="9"/>
      <c r="C89" s="48"/>
      <c r="D89" s="126"/>
      <c r="E89" s="139"/>
      <c r="F89" s="140"/>
    </row>
    <row r="90" spans="1:7" x14ac:dyDescent="0.2">
      <c r="A90" s="9"/>
      <c r="C90" s="48"/>
      <c r="D90" s="126"/>
      <c r="E90" s="139"/>
      <c r="F90" s="140"/>
    </row>
    <row r="91" spans="1:7" x14ac:dyDescent="0.2">
      <c r="A91" s="9"/>
      <c r="C91" s="48"/>
      <c r="D91" s="126"/>
      <c r="E91" s="139"/>
      <c r="F91" s="140"/>
    </row>
    <row r="92" spans="1:7" x14ac:dyDescent="0.2">
      <c r="A92" s="9"/>
      <c r="C92" s="48"/>
      <c r="D92" s="126"/>
      <c r="E92" s="139"/>
      <c r="F92" s="140"/>
    </row>
    <row r="93" spans="1:7" x14ac:dyDescent="0.2">
      <c r="A93" s="9"/>
      <c r="C93" s="48"/>
      <c r="D93" s="126"/>
      <c r="E93" s="139"/>
      <c r="F93" s="140"/>
    </row>
    <row r="94" spans="1:7" x14ac:dyDescent="0.2">
      <c r="A94" s="9"/>
      <c r="C94" s="48"/>
      <c r="D94" s="126"/>
      <c r="E94" s="139"/>
      <c r="F94" s="140"/>
    </row>
    <row r="95" spans="1:7" x14ac:dyDescent="0.2">
      <c r="A95" s="9"/>
      <c r="C95" s="48"/>
      <c r="D95" s="126"/>
      <c r="E95" s="139"/>
      <c r="F95" s="140"/>
    </row>
    <row r="96" spans="1:7" x14ac:dyDescent="0.2">
      <c r="A96" s="9"/>
      <c r="C96" s="48"/>
      <c r="D96" s="126"/>
      <c r="E96" s="139"/>
      <c r="F96" s="140"/>
    </row>
    <row r="97" spans="1:6" x14ac:dyDescent="0.2">
      <c r="A97" s="9"/>
      <c r="C97" s="48"/>
      <c r="D97" s="126"/>
      <c r="E97" s="139"/>
      <c r="F97" s="141"/>
    </row>
    <row r="98" spans="1:6" x14ac:dyDescent="0.2">
      <c r="A98" s="9"/>
      <c r="C98" s="48"/>
      <c r="D98" s="126"/>
      <c r="E98" s="139"/>
      <c r="F98" s="141"/>
    </row>
    <row r="99" spans="1:6" x14ac:dyDescent="0.2">
      <c r="A99" s="9"/>
      <c r="C99" s="48"/>
      <c r="D99" s="126"/>
      <c r="E99" s="139"/>
      <c r="F99" s="141"/>
    </row>
    <row r="100" spans="1:6" x14ac:dyDescent="0.2">
      <c r="A100" s="9"/>
      <c r="C100" s="48"/>
      <c r="D100" s="126"/>
      <c r="E100" s="139"/>
      <c r="F100" s="141"/>
    </row>
    <row r="101" spans="1:6" x14ac:dyDescent="0.2">
      <c r="A101" s="9"/>
      <c r="C101" s="48"/>
      <c r="D101" s="126"/>
      <c r="E101" s="139"/>
      <c r="F101" s="141"/>
    </row>
    <row r="102" spans="1:6" x14ac:dyDescent="0.2">
      <c r="A102" s="9"/>
      <c r="C102" s="48"/>
      <c r="D102" s="126"/>
      <c r="E102" s="139"/>
      <c r="F102" s="141"/>
    </row>
    <row r="103" spans="1:6" x14ac:dyDescent="0.2">
      <c r="A103" s="9"/>
      <c r="C103" s="48"/>
      <c r="D103" s="126"/>
      <c r="E103" s="139"/>
      <c r="F103" s="141"/>
    </row>
    <row r="104" spans="1:6" x14ac:dyDescent="0.2">
      <c r="A104" s="9"/>
      <c r="C104" s="48"/>
      <c r="D104" s="126"/>
      <c r="E104" s="139"/>
      <c r="F104" s="141"/>
    </row>
    <row r="105" spans="1:6" x14ac:dyDescent="0.2">
      <c r="A105" s="9"/>
      <c r="C105" s="48"/>
      <c r="D105" s="126"/>
      <c r="E105" s="139"/>
      <c r="F105" s="141"/>
    </row>
    <row r="106" spans="1:6" x14ac:dyDescent="0.2">
      <c r="A106" s="9"/>
      <c r="C106" s="48"/>
      <c r="D106" s="126"/>
      <c r="E106" s="139"/>
      <c r="F106" s="141"/>
    </row>
    <row r="107" spans="1:6" x14ac:dyDescent="0.2">
      <c r="A107" s="9"/>
      <c r="C107" s="48"/>
      <c r="D107" s="126"/>
      <c r="E107" s="139"/>
      <c r="F107" s="141"/>
    </row>
    <row r="108" spans="1:6" x14ac:dyDescent="0.2">
      <c r="A108" s="9"/>
      <c r="C108" s="48"/>
      <c r="D108" s="126"/>
      <c r="E108" s="139"/>
      <c r="F108" s="141"/>
    </row>
    <row r="109" spans="1:6" x14ac:dyDescent="0.2">
      <c r="A109" s="9"/>
      <c r="C109" s="48"/>
      <c r="D109" s="126"/>
      <c r="E109" s="139"/>
      <c r="F109" s="141"/>
    </row>
    <row r="110" spans="1:6" x14ac:dyDescent="0.2">
      <c r="A110" s="9"/>
      <c r="C110" s="48"/>
      <c r="D110" s="126"/>
      <c r="E110" s="139"/>
      <c r="F110" s="141"/>
    </row>
    <row r="111" spans="1:6" x14ac:dyDescent="0.2">
      <c r="A111" s="9"/>
      <c r="C111" s="48"/>
      <c r="D111" s="126"/>
      <c r="E111" s="139"/>
      <c r="F111" s="141"/>
    </row>
    <row r="112" spans="1:6" x14ac:dyDescent="0.2">
      <c r="A112" s="9"/>
      <c r="C112" s="48"/>
      <c r="D112" s="126"/>
      <c r="E112" s="139"/>
      <c r="F112" s="141"/>
    </row>
    <row r="113" spans="1:6" x14ac:dyDescent="0.2">
      <c r="A113" s="9"/>
      <c r="C113" s="48"/>
      <c r="D113" s="126"/>
      <c r="E113" s="139"/>
      <c r="F113" s="141"/>
    </row>
    <row r="114" spans="1:6" x14ac:dyDescent="0.2">
      <c r="A114" s="9"/>
      <c r="C114" s="48"/>
      <c r="D114" s="126"/>
      <c r="E114" s="139"/>
      <c r="F114" s="141"/>
    </row>
    <row r="115" spans="1:6" x14ac:dyDescent="0.2">
      <c r="A115" s="9"/>
      <c r="C115" s="48"/>
      <c r="D115" s="126"/>
      <c r="E115" s="139"/>
      <c r="F115" s="141"/>
    </row>
    <row r="116" spans="1:6" x14ac:dyDescent="0.2">
      <c r="A116" s="9"/>
      <c r="C116" s="48"/>
      <c r="D116" s="126"/>
      <c r="E116" s="139"/>
      <c r="F116" s="141"/>
    </row>
    <row r="117" spans="1:6" x14ac:dyDescent="0.2">
      <c r="A117" s="9"/>
      <c r="C117" s="48"/>
      <c r="D117" s="126"/>
      <c r="E117" s="139"/>
      <c r="F117" s="141"/>
    </row>
    <row r="118" spans="1:6" x14ac:dyDescent="0.2">
      <c r="A118" s="9"/>
      <c r="C118" s="48"/>
      <c r="D118" s="126"/>
      <c r="E118" s="139"/>
      <c r="F118" s="141"/>
    </row>
    <row r="119" spans="1:6" x14ac:dyDescent="0.2">
      <c r="A119" s="9"/>
      <c r="C119" s="48"/>
      <c r="D119" s="126"/>
      <c r="E119" s="139"/>
      <c r="F119" s="141"/>
    </row>
    <row r="120" spans="1:6" x14ac:dyDescent="0.2">
      <c r="A120" s="9"/>
      <c r="C120" s="48"/>
      <c r="D120" s="126"/>
      <c r="E120" s="139"/>
      <c r="F120" s="141"/>
    </row>
    <row r="121" spans="1:6" x14ac:dyDescent="0.2">
      <c r="A121" s="9"/>
      <c r="C121" s="48"/>
      <c r="D121" s="126"/>
      <c r="E121" s="139"/>
      <c r="F121" s="141"/>
    </row>
    <row r="122" spans="1:6" x14ac:dyDescent="0.2">
      <c r="A122" s="9"/>
      <c r="C122" s="48"/>
      <c r="D122" s="126"/>
      <c r="E122" s="139"/>
      <c r="F122" s="141"/>
    </row>
    <row r="123" spans="1:6" x14ac:dyDescent="0.2">
      <c r="A123" s="9"/>
      <c r="C123" s="48"/>
      <c r="D123" s="126"/>
      <c r="E123" s="139"/>
      <c r="F123" s="141"/>
    </row>
    <row r="124" spans="1:6" x14ac:dyDescent="0.2">
      <c r="A124" s="9"/>
      <c r="C124" s="48"/>
      <c r="D124" s="126"/>
      <c r="E124" s="139"/>
      <c r="F124" s="141"/>
    </row>
    <row r="125" spans="1:6" x14ac:dyDescent="0.2">
      <c r="A125" s="9"/>
      <c r="C125" s="48"/>
      <c r="D125" s="126"/>
      <c r="E125" s="139"/>
      <c r="F125" s="141"/>
    </row>
    <row r="126" spans="1:6" x14ac:dyDescent="0.2">
      <c r="A126" s="9"/>
      <c r="C126" s="48"/>
      <c r="D126" s="126"/>
      <c r="E126" s="139"/>
      <c r="F126" s="141"/>
    </row>
    <row r="127" spans="1:6" x14ac:dyDescent="0.2">
      <c r="A127" s="9"/>
      <c r="C127" s="48"/>
      <c r="D127" s="126"/>
      <c r="E127" s="139"/>
      <c r="F127" s="141"/>
    </row>
    <row r="128" spans="1:6" x14ac:dyDescent="0.2">
      <c r="A128" s="9"/>
      <c r="C128" s="48"/>
      <c r="D128" s="126"/>
      <c r="E128" s="139"/>
      <c r="F128" s="141"/>
    </row>
    <row r="129" spans="1:6" x14ac:dyDescent="0.2">
      <c r="A129" s="9"/>
      <c r="C129" s="48"/>
      <c r="D129" s="126"/>
      <c r="E129" s="139"/>
      <c r="F129" s="141"/>
    </row>
    <row r="130" spans="1:6" x14ac:dyDescent="0.2">
      <c r="A130" s="9"/>
      <c r="C130" s="48"/>
      <c r="D130" s="126"/>
      <c r="E130" s="139"/>
      <c r="F130" s="141"/>
    </row>
    <row r="131" spans="1:6" x14ac:dyDescent="0.2">
      <c r="A131" s="9"/>
      <c r="C131" s="48"/>
      <c r="D131" s="126"/>
      <c r="E131" s="139"/>
      <c r="F131" s="141"/>
    </row>
    <row r="132" spans="1:6" x14ac:dyDescent="0.2">
      <c r="A132" s="9"/>
      <c r="C132" s="48"/>
      <c r="D132" s="126"/>
      <c r="E132" s="139"/>
      <c r="F132" s="141"/>
    </row>
    <row r="133" spans="1:6" x14ac:dyDescent="0.2">
      <c r="A133" s="9"/>
      <c r="C133" s="48"/>
      <c r="D133" s="126"/>
      <c r="E133" s="139"/>
      <c r="F133" s="141"/>
    </row>
    <row r="134" spans="1:6" x14ac:dyDescent="0.2">
      <c r="A134" s="9"/>
      <c r="C134" s="48"/>
      <c r="D134" s="126"/>
      <c r="E134" s="139"/>
      <c r="F134" s="141"/>
    </row>
    <row r="135" spans="1:6" x14ac:dyDescent="0.2">
      <c r="A135" s="9"/>
      <c r="C135" s="48"/>
      <c r="D135" s="126"/>
      <c r="E135" s="139"/>
      <c r="F135" s="141"/>
    </row>
    <row r="136" spans="1:6" x14ac:dyDescent="0.2">
      <c r="A136" s="9"/>
      <c r="C136" s="48"/>
      <c r="D136" s="126"/>
      <c r="E136" s="139"/>
      <c r="F136" s="141"/>
    </row>
    <row r="137" spans="1:6" x14ac:dyDescent="0.2">
      <c r="A137" s="9"/>
      <c r="C137" s="48"/>
      <c r="D137" s="126"/>
      <c r="E137" s="139"/>
      <c r="F137" s="141"/>
    </row>
    <row r="138" spans="1:6" x14ac:dyDescent="0.2">
      <c r="A138" s="9"/>
      <c r="C138" s="48"/>
      <c r="D138" s="126"/>
      <c r="E138" s="139"/>
      <c r="F138" s="141"/>
    </row>
    <row r="139" spans="1:6" x14ac:dyDescent="0.2">
      <c r="A139" s="9"/>
      <c r="C139" s="48"/>
      <c r="D139" s="126"/>
      <c r="E139" s="139"/>
      <c r="F139" s="141"/>
    </row>
    <row r="140" spans="1:6" x14ac:dyDescent="0.2">
      <c r="A140" s="9"/>
      <c r="C140" s="48"/>
      <c r="D140" s="126"/>
      <c r="E140" s="139"/>
      <c r="F140" s="141"/>
    </row>
    <row r="141" spans="1:6" x14ac:dyDescent="0.2">
      <c r="A141" s="9"/>
      <c r="C141" s="48"/>
      <c r="D141" s="126"/>
      <c r="E141" s="139"/>
      <c r="F141" s="141"/>
    </row>
    <row r="142" spans="1:6" x14ac:dyDescent="0.2">
      <c r="A142" s="9"/>
      <c r="C142" s="48"/>
      <c r="D142" s="126"/>
      <c r="E142" s="139"/>
      <c r="F142" s="141"/>
    </row>
    <row r="143" spans="1:6" x14ac:dyDescent="0.2">
      <c r="A143" s="9"/>
      <c r="C143" s="48"/>
      <c r="D143" s="126"/>
      <c r="E143" s="139"/>
      <c r="F143" s="141"/>
    </row>
    <row r="144" spans="1:6" x14ac:dyDescent="0.2">
      <c r="A144" s="9"/>
      <c r="C144" s="48"/>
      <c r="D144" s="126"/>
      <c r="E144" s="139"/>
      <c r="F144" s="141"/>
    </row>
    <row r="145" spans="1:6" x14ac:dyDescent="0.2">
      <c r="A145" s="9"/>
      <c r="C145" s="48"/>
      <c r="D145" s="126"/>
      <c r="E145" s="139"/>
      <c r="F145" s="141"/>
    </row>
    <row r="146" spans="1:6" x14ac:dyDescent="0.2">
      <c r="A146" s="9"/>
      <c r="C146" s="48"/>
      <c r="D146" s="126"/>
      <c r="E146" s="139"/>
      <c r="F146" s="141"/>
    </row>
    <row r="147" spans="1:6" x14ac:dyDescent="0.2">
      <c r="A147" s="9"/>
      <c r="C147" s="48"/>
      <c r="D147" s="126"/>
      <c r="E147" s="139"/>
      <c r="F147" s="141"/>
    </row>
    <row r="148" spans="1:6" x14ac:dyDescent="0.2">
      <c r="A148" s="9"/>
      <c r="C148" s="48"/>
      <c r="D148" s="126"/>
      <c r="E148" s="139"/>
      <c r="F148" s="141"/>
    </row>
    <row r="149" spans="1:6" x14ac:dyDescent="0.2">
      <c r="A149" s="9"/>
      <c r="C149" s="48"/>
      <c r="D149" s="126"/>
      <c r="E149" s="139"/>
      <c r="F149" s="141"/>
    </row>
    <row r="150" spans="1:6" x14ac:dyDescent="0.2">
      <c r="A150" s="9"/>
      <c r="C150" s="48"/>
      <c r="D150" s="126"/>
      <c r="E150" s="139"/>
      <c r="F150" s="141"/>
    </row>
    <row r="151" spans="1:6" x14ac:dyDescent="0.2">
      <c r="A151" s="9"/>
      <c r="C151" s="48"/>
      <c r="D151" s="126"/>
      <c r="E151" s="139"/>
      <c r="F151" s="141"/>
    </row>
    <row r="152" spans="1:6" x14ac:dyDescent="0.2">
      <c r="A152" s="9"/>
      <c r="C152" s="48"/>
      <c r="D152" s="126"/>
      <c r="E152" s="139"/>
      <c r="F152" s="141"/>
    </row>
    <row r="153" spans="1:6" x14ac:dyDescent="0.2">
      <c r="A153" s="9"/>
      <c r="C153" s="48"/>
      <c r="D153" s="126"/>
      <c r="E153" s="139"/>
      <c r="F153" s="141"/>
    </row>
    <row r="154" spans="1:6" x14ac:dyDescent="0.2">
      <c r="A154" s="9"/>
      <c r="C154" s="48"/>
      <c r="D154" s="126"/>
      <c r="E154" s="139"/>
      <c r="F154" s="141"/>
    </row>
    <row r="155" spans="1:6" x14ac:dyDescent="0.2">
      <c r="A155" s="9"/>
      <c r="C155" s="48"/>
      <c r="D155" s="126"/>
      <c r="E155" s="139"/>
      <c r="F155" s="141"/>
    </row>
    <row r="156" spans="1:6" x14ac:dyDescent="0.2">
      <c r="A156" s="9"/>
      <c r="C156" s="48"/>
      <c r="D156" s="126"/>
      <c r="E156" s="139"/>
      <c r="F156" s="141"/>
    </row>
    <row r="157" spans="1:6" x14ac:dyDescent="0.2">
      <c r="A157" s="9"/>
      <c r="C157" s="48"/>
      <c r="D157" s="126"/>
      <c r="E157" s="139"/>
      <c r="F157" s="141"/>
    </row>
    <row r="158" spans="1:6" x14ac:dyDescent="0.2">
      <c r="A158" s="9"/>
      <c r="C158" s="48"/>
      <c r="D158" s="126"/>
      <c r="E158" s="139"/>
      <c r="F158" s="141"/>
    </row>
    <row r="159" spans="1:6" x14ac:dyDescent="0.2">
      <c r="A159" s="9"/>
      <c r="C159" s="48"/>
      <c r="D159" s="126"/>
      <c r="E159" s="139"/>
      <c r="F159" s="141"/>
    </row>
    <row r="160" spans="1:6" x14ac:dyDescent="0.2">
      <c r="A160" s="9"/>
      <c r="C160" s="48"/>
      <c r="D160" s="126"/>
      <c r="E160" s="139"/>
      <c r="F160" s="141"/>
    </row>
    <row r="161" spans="1:6" x14ac:dyDescent="0.2">
      <c r="A161" s="9"/>
      <c r="C161" s="48"/>
      <c r="D161" s="126"/>
      <c r="E161" s="139"/>
      <c r="F161" s="141"/>
    </row>
    <row r="162" spans="1:6" x14ac:dyDescent="0.2">
      <c r="A162" s="9"/>
      <c r="C162" s="48"/>
      <c r="D162" s="126"/>
      <c r="E162" s="139"/>
      <c r="F162" s="141"/>
    </row>
    <row r="163" spans="1:6" x14ac:dyDescent="0.2">
      <c r="A163" s="9"/>
      <c r="C163" s="48"/>
      <c r="D163" s="126"/>
      <c r="E163" s="139"/>
      <c r="F163" s="141"/>
    </row>
    <row r="164" spans="1:6" x14ac:dyDescent="0.2">
      <c r="A164" s="9"/>
      <c r="C164" s="48"/>
      <c r="D164" s="126"/>
      <c r="E164" s="139"/>
      <c r="F164" s="141"/>
    </row>
    <row r="165" spans="1:6" x14ac:dyDescent="0.2">
      <c r="A165" s="9"/>
      <c r="C165" s="48"/>
      <c r="D165" s="126"/>
      <c r="E165" s="139"/>
      <c r="F165" s="141"/>
    </row>
    <row r="166" spans="1:6" x14ac:dyDescent="0.2">
      <c r="A166" s="9"/>
      <c r="C166" s="48"/>
      <c r="D166" s="126"/>
      <c r="E166" s="139"/>
      <c r="F166" s="141"/>
    </row>
    <row r="167" spans="1:6" x14ac:dyDescent="0.2">
      <c r="A167" s="9"/>
      <c r="C167" s="48"/>
      <c r="D167" s="126"/>
      <c r="E167" s="139"/>
      <c r="F167" s="141"/>
    </row>
    <row r="168" spans="1:6" x14ac:dyDescent="0.2">
      <c r="A168" s="9"/>
      <c r="C168" s="48"/>
      <c r="D168" s="126"/>
      <c r="E168" s="139"/>
      <c r="F168" s="141"/>
    </row>
    <row r="169" spans="1:6" x14ac:dyDescent="0.2">
      <c r="A169" s="9"/>
      <c r="C169" s="48"/>
      <c r="D169" s="126"/>
      <c r="E169" s="139"/>
      <c r="F169" s="141"/>
    </row>
    <row r="170" spans="1:6" x14ac:dyDescent="0.2">
      <c r="A170" s="9"/>
      <c r="C170" s="48"/>
      <c r="D170" s="126"/>
      <c r="E170" s="139"/>
      <c r="F170" s="141"/>
    </row>
    <row r="171" spans="1:6" x14ac:dyDescent="0.2">
      <c r="A171" s="9"/>
      <c r="C171" s="48"/>
      <c r="D171" s="126"/>
      <c r="E171" s="139"/>
      <c r="F171" s="141"/>
    </row>
    <row r="172" spans="1:6" x14ac:dyDescent="0.2">
      <c r="A172" s="9"/>
      <c r="C172" s="48"/>
      <c r="D172" s="126"/>
      <c r="E172" s="139"/>
      <c r="F172" s="141"/>
    </row>
    <row r="173" spans="1:6" x14ac:dyDescent="0.2">
      <c r="A173" s="9"/>
      <c r="C173" s="48"/>
      <c r="D173" s="126"/>
      <c r="E173" s="139"/>
      <c r="F173" s="141"/>
    </row>
    <row r="174" spans="1:6" x14ac:dyDescent="0.2">
      <c r="A174" s="9"/>
      <c r="C174" s="48"/>
      <c r="D174" s="126"/>
      <c r="E174" s="139"/>
      <c r="F174" s="141"/>
    </row>
    <row r="175" spans="1:6" x14ac:dyDescent="0.2">
      <c r="A175" s="9"/>
      <c r="C175" s="48"/>
      <c r="D175" s="126"/>
      <c r="E175" s="139"/>
      <c r="F175" s="141"/>
    </row>
    <row r="176" spans="1:6" x14ac:dyDescent="0.2">
      <c r="A176" s="9"/>
      <c r="C176" s="48"/>
      <c r="D176" s="126"/>
      <c r="E176" s="139"/>
      <c r="F176" s="141"/>
    </row>
    <row r="177" spans="1:7" x14ac:dyDescent="0.2">
      <c r="A177" s="9"/>
      <c r="C177" s="48"/>
      <c r="D177" s="126"/>
      <c r="E177" s="139"/>
      <c r="F177" s="141"/>
      <c r="G177" s="9"/>
    </row>
    <row r="178" spans="1:7" x14ac:dyDescent="0.2">
      <c r="A178" s="9"/>
      <c r="C178" s="48"/>
      <c r="D178" s="126"/>
      <c r="E178" s="139"/>
      <c r="F178" s="141"/>
      <c r="G178" s="9"/>
    </row>
    <row r="179" spans="1:7" x14ac:dyDescent="0.2">
      <c r="A179" s="9"/>
      <c r="C179" s="48"/>
      <c r="D179" s="126"/>
      <c r="E179" s="139"/>
      <c r="F179" s="141"/>
      <c r="G179" s="9"/>
    </row>
    <row r="180" spans="1:7" x14ac:dyDescent="0.2">
      <c r="A180" s="9"/>
      <c r="C180" s="48"/>
      <c r="D180" s="126"/>
      <c r="E180" s="139"/>
      <c r="F180" s="141"/>
      <c r="G180" s="9"/>
    </row>
    <row r="181" spans="1:7" x14ac:dyDescent="0.2">
      <c r="A181" s="9"/>
      <c r="C181" s="48"/>
      <c r="D181" s="126"/>
      <c r="E181" s="139"/>
      <c r="F181" s="141"/>
      <c r="G181" s="9"/>
    </row>
    <row r="182" spans="1:7" x14ac:dyDescent="0.2">
      <c r="A182" s="9"/>
      <c r="C182" s="48"/>
      <c r="D182" s="126"/>
      <c r="E182" s="139"/>
      <c r="F182" s="141"/>
      <c r="G182" s="9"/>
    </row>
    <row r="183" spans="1:7" x14ac:dyDescent="0.2">
      <c r="A183" s="9"/>
      <c r="C183" s="48"/>
      <c r="D183" s="126"/>
      <c r="E183" s="139"/>
      <c r="F183" s="141"/>
      <c r="G183" s="9"/>
    </row>
    <row r="184" spans="1:7" x14ac:dyDescent="0.2">
      <c r="A184" s="9"/>
      <c r="C184" s="48"/>
      <c r="D184" s="126"/>
      <c r="E184" s="139"/>
      <c r="F184" s="141"/>
      <c r="G184" s="9"/>
    </row>
    <row r="185" spans="1:7" x14ac:dyDescent="0.2">
      <c r="A185" s="9"/>
      <c r="C185" s="48"/>
      <c r="D185" s="126"/>
      <c r="E185" s="139"/>
      <c r="F185" s="141"/>
      <c r="G185" s="9"/>
    </row>
    <row r="186" spans="1:7" x14ac:dyDescent="0.2">
      <c r="A186" s="9"/>
      <c r="C186" s="48"/>
      <c r="D186" s="126"/>
      <c r="E186" s="139"/>
      <c r="F186" s="141"/>
      <c r="G186" s="9"/>
    </row>
    <row r="187" spans="1:7" x14ac:dyDescent="0.2">
      <c r="A187" s="9"/>
      <c r="C187" s="48"/>
      <c r="D187" s="126"/>
      <c r="E187" s="139"/>
      <c r="F187" s="141"/>
      <c r="G187" s="9"/>
    </row>
    <row r="188" spans="1:7" x14ac:dyDescent="0.2">
      <c r="A188" s="9"/>
      <c r="C188" s="48"/>
      <c r="D188" s="126"/>
      <c r="E188" s="139"/>
      <c r="F188" s="141"/>
      <c r="G188" s="9"/>
    </row>
    <row r="189" spans="1:7" x14ac:dyDescent="0.2">
      <c r="A189" s="9"/>
      <c r="C189" s="48"/>
      <c r="D189" s="126"/>
      <c r="E189" s="139"/>
      <c r="F189" s="141"/>
      <c r="G189" s="9"/>
    </row>
    <row r="190" spans="1:7" x14ac:dyDescent="0.2">
      <c r="A190" s="9"/>
      <c r="C190" s="48"/>
      <c r="D190" s="126"/>
      <c r="E190" s="139"/>
      <c r="F190" s="141"/>
      <c r="G190" s="9"/>
    </row>
    <row r="191" spans="1:7" x14ac:dyDescent="0.2">
      <c r="A191" s="9"/>
      <c r="C191" s="48"/>
      <c r="D191" s="126"/>
      <c r="E191" s="139"/>
      <c r="F191" s="141"/>
      <c r="G191" s="9"/>
    </row>
    <row r="192" spans="1:7" x14ac:dyDescent="0.2">
      <c r="A192" s="9"/>
      <c r="C192" s="48"/>
      <c r="D192" s="126"/>
      <c r="E192" s="139"/>
      <c r="F192" s="141"/>
      <c r="G192" s="9"/>
    </row>
    <row r="193" spans="1:7" x14ac:dyDescent="0.2">
      <c r="A193" s="9"/>
      <c r="C193" s="48"/>
      <c r="D193" s="126"/>
      <c r="E193" s="139"/>
      <c r="F193" s="141"/>
      <c r="G193" s="9"/>
    </row>
    <row r="194" spans="1:7" x14ac:dyDescent="0.2">
      <c r="A194" s="9"/>
      <c r="C194" s="48"/>
      <c r="D194" s="126"/>
      <c r="E194" s="139"/>
      <c r="F194" s="141"/>
      <c r="G194" s="9"/>
    </row>
    <row r="195" spans="1:7" x14ac:dyDescent="0.2">
      <c r="A195" s="9"/>
      <c r="C195" s="48"/>
      <c r="D195" s="126"/>
      <c r="E195" s="139"/>
      <c r="F195" s="141"/>
      <c r="G195" s="9"/>
    </row>
    <row r="196" spans="1:7" x14ac:dyDescent="0.2">
      <c r="A196" s="9"/>
      <c r="C196" s="48"/>
      <c r="D196" s="126"/>
      <c r="E196" s="139"/>
      <c r="F196" s="141"/>
      <c r="G196" s="9"/>
    </row>
    <row r="197" spans="1:7" x14ac:dyDescent="0.2">
      <c r="A197" s="9"/>
      <c r="C197" s="48"/>
      <c r="D197" s="126"/>
      <c r="E197" s="139"/>
      <c r="F197" s="141"/>
      <c r="G197" s="9"/>
    </row>
    <row r="198" spans="1:7" x14ac:dyDescent="0.2">
      <c r="A198" s="9"/>
      <c r="C198" s="48"/>
      <c r="D198" s="126"/>
      <c r="E198" s="139"/>
      <c r="F198" s="141"/>
      <c r="G198" s="9"/>
    </row>
    <row r="199" spans="1:7" x14ac:dyDescent="0.2">
      <c r="A199" s="9"/>
      <c r="C199" s="48"/>
      <c r="D199" s="126"/>
      <c r="E199" s="139"/>
      <c r="F199" s="141"/>
      <c r="G199" s="9"/>
    </row>
    <row r="200" spans="1:7" x14ac:dyDescent="0.2">
      <c r="A200" s="9"/>
      <c r="C200" s="48"/>
      <c r="D200" s="126"/>
      <c r="E200" s="139"/>
      <c r="F200" s="141"/>
      <c r="G200" s="9"/>
    </row>
    <row r="201" spans="1:7" x14ac:dyDescent="0.2">
      <c r="A201" s="9"/>
      <c r="C201" s="48"/>
      <c r="D201" s="126"/>
      <c r="E201" s="139"/>
      <c r="F201" s="141"/>
      <c r="G201" s="9"/>
    </row>
    <row r="202" spans="1:7" x14ac:dyDescent="0.2">
      <c r="A202" s="9"/>
      <c r="C202" s="48"/>
      <c r="D202" s="126"/>
      <c r="E202" s="139"/>
      <c r="F202" s="141"/>
      <c r="G202" s="9"/>
    </row>
    <row r="203" spans="1:7" x14ac:dyDescent="0.2">
      <c r="A203" s="9"/>
      <c r="C203" s="48"/>
      <c r="D203" s="126"/>
      <c r="E203" s="139"/>
      <c r="F203" s="141"/>
      <c r="G203" s="9"/>
    </row>
    <row r="204" spans="1:7" x14ac:dyDescent="0.2">
      <c r="A204" s="9"/>
      <c r="C204" s="48"/>
      <c r="D204" s="126"/>
      <c r="E204" s="139"/>
      <c r="F204" s="141"/>
      <c r="G204" s="9"/>
    </row>
    <row r="205" spans="1:7" x14ac:dyDescent="0.2">
      <c r="A205" s="9"/>
      <c r="C205" s="48"/>
      <c r="D205" s="126"/>
      <c r="E205" s="139"/>
      <c r="F205" s="141"/>
      <c r="G205" s="9"/>
    </row>
    <row r="206" spans="1:7" x14ac:dyDescent="0.2">
      <c r="A206" s="9"/>
      <c r="C206" s="48"/>
      <c r="D206" s="126"/>
      <c r="E206" s="139"/>
      <c r="F206" s="141"/>
      <c r="G206" s="9"/>
    </row>
    <row r="207" spans="1:7" x14ac:dyDescent="0.2">
      <c r="A207" s="9"/>
      <c r="C207" s="48"/>
      <c r="D207" s="126"/>
      <c r="E207" s="139"/>
      <c r="F207" s="141"/>
      <c r="G207" s="9"/>
    </row>
    <row r="208" spans="1:7" x14ac:dyDescent="0.2">
      <c r="A208" s="9"/>
      <c r="C208" s="48"/>
      <c r="D208" s="126"/>
      <c r="E208" s="139"/>
      <c r="F208" s="141"/>
      <c r="G208" s="9"/>
    </row>
    <row r="209" spans="1:7" x14ac:dyDescent="0.2">
      <c r="A209" s="9"/>
      <c r="C209" s="48"/>
      <c r="D209" s="126"/>
      <c r="E209" s="139"/>
      <c r="F209" s="141"/>
      <c r="G209" s="9"/>
    </row>
    <row r="210" spans="1:7" x14ac:dyDescent="0.2">
      <c r="A210" s="9"/>
      <c r="C210" s="48"/>
      <c r="D210" s="126"/>
      <c r="E210" s="139"/>
      <c r="F210" s="141"/>
      <c r="G210" s="9"/>
    </row>
    <row r="211" spans="1:7" x14ac:dyDescent="0.2">
      <c r="A211" s="9"/>
      <c r="C211" s="48"/>
      <c r="D211" s="126"/>
      <c r="E211" s="139"/>
      <c r="F211" s="141"/>
      <c r="G211" s="9"/>
    </row>
    <row r="212" spans="1:7" x14ac:dyDescent="0.2">
      <c r="A212" s="9"/>
      <c r="C212" s="48"/>
      <c r="D212" s="126"/>
      <c r="E212" s="139"/>
      <c r="F212" s="141"/>
      <c r="G212" s="9"/>
    </row>
    <row r="213" spans="1:7" x14ac:dyDescent="0.2">
      <c r="A213" s="9"/>
      <c r="C213" s="48"/>
      <c r="D213" s="126"/>
      <c r="E213" s="139"/>
      <c r="F213" s="141"/>
      <c r="G213" s="9"/>
    </row>
    <row r="214" spans="1:7" x14ac:dyDescent="0.2">
      <c r="A214" s="9"/>
      <c r="C214" s="48"/>
      <c r="D214" s="126"/>
      <c r="E214" s="139"/>
      <c r="F214" s="141"/>
      <c r="G214" s="9"/>
    </row>
    <row r="215" spans="1:7" x14ac:dyDescent="0.2">
      <c r="A215" s="9"/>
      <c r="C215" s="48"/>
      <c r="D215" s="126"/>
      <c r="E215" s="139"/>
      <c r="F215" s="141"/>
      <c r="G215" s="9"/>
    </row>
    <row r="216" spans="1:7" x14ac:dyDescent="0.2">
      <c r="A216" s="9"/>
      <c r="C216" s="48"/>
      <c r="D216" s="126"/>
      <c r="E216" s="139"/>
      <c r="F216" s="141"/>
      <c r="G216" s="9"/>
    </row>
    <row r="217" spans="1:7" x14ac:dyDescent="0.2">
      <c r="A217" s="9"/>
      <c r="C217" s="48"/>
      <c r="D217" s="126"/>
      <c r="E217" s="139"/>
      <c r="F217" s="141"/>
      <c r="G217" s="9"/>
    </row>
    <row r="218" spans="1:7" x14ac:dyDescent="0.2">
      <c r="A218" s="9"/>
      <c r="C218" s="48"/>
      <c r="D218" s="126"/>
      <c r="E218" s="139"/>
      <c r="F218" s="141"/>
      <c r="G218" s="9"/>
    </row>
    <row r="219" spans="1:7" x14ac:dyDescent="0.2">
      <c r="A219" s="9"/>
      <c r="C219" s="48"/>
      <c r="D219" s="126"/>
      <c r="E219" s="139"/>
      <c r="F219" s="141"/>
      <c r="G219" s="9"/>
    </row>
    <row r="220" spans="1:7" x14ac:dyDescent="0.2">
      <c r="A220" s="9"/>
      <c r="C220" s="48"/>
      <c r="D220" s="126"/>
      <c r="E220" s="139"/>
      <c r="F220" s="141"/>
      <c r="G220" s="9"/>
    </row>
    <row r="221" spans="1:7" x14ac:dyDescent="0.2">
      <c r="A221" s="9"/>
      <c r="C221" s="48"/>
      <c r="D221" s="126"/>
      <c r="E221" s="139"/>
      <c r="F221" s="141"/>
      <c r="G221" s="9"/>
    </row>
    <row r="222" spans="1:7" x14ac:dyDescent="0.2">
      <c r="A222" s="9"/>
      <c r="C222" s="48"/>
      <c r="D222" s="126"/>
      <c r="E222" s="139"/>
      <c r="F222" s="141"/>
      <c r="G222" s="9"/>
    </row>
    <row r="223" spans="1:7" x14ac:dyDescent="0.2">
      <c r="A223" s="9"/>
      <c r="C223" s="48"/>
      <c r="D223" s="126"/>
      <c r="E223" s="139"/>
      <c r="F223" s="141"/>
      <c r="G223" s="9"/>
    </row>
    <row r="224" spans="1:7" x14ac:dyDescent="0.2">
      <c r="A224" s="9"/>
      <c r="C224" s="48"/>
      <c r="D224" s="126"/>
      <c r="E224" s="139"/>
      <c r="F224" s="141"/>
      <c r="G224" s="9"/>
    </row>
    <row r="225" spans="1:7" x14ac:dyDescent="0.2">
      <c r="A225" s="9"/>
      <c r="C225" s="48"/>
      <c r="D225" s="126"/>
      <c r="E225" s="139"/>
      <c r="F225" s="141"/>
      <c r="G225" s="9"/>
    </row>
    <row r="226" spans="1:7" x14ac:dyDescent="0.2">
      <c r="A226" s="9"/>
      <c r="C226" s="48"/>
      <c r="D226" s="126"/>
      <c r="E226" s="139"/>
      <c r="F226" s="141"/>
      <c r="G226" s="9"/>
    </row>
    <row r="227" spans="1:7" x14ac:dyDescent="0.2">
      <c r="A227" s="9"/>
      <c r="C227" s="48"/>
      <c r="D227" s="126"/>
      <c r="E227" s="139"/>
      <c r="F227" s="141"/>
      <c r="G227" s="9"/>
    </row>
    <row r="228" spans="1:7" x14ac:dyDescent="0.2">
      <c r="A228" s="9"/>
      <c r="C228" s="48"/>
      <c r="D228" s="126"/>
      <c r="E228" s="139"/>
      <c r="F228" s="141"/>
      <c r="G228" s="9"/>
    </row>
    <row r="229" spans="1:7" x14ac:dyDescent="0.2">
      <c r="A229" s="9"/>
      <c r="C229" s="48"/>
      <c r="D229" s="126"/>
      <c r="E229" s="139"/>
      <c r="F229" s="141"/>
      <c r="G229" s="9"/>
    </row>
    <row r="230" spans="1:7" x14ac:dyDescent="0.2">
      <c r="A230" s="9"/>
      <c r="C230" s="48"/>
      <c r="D230" s="126"/>
      <c r="E230" s="139"/>
      <c r="F230" s="141"/>
      <c r="G230" s="9"/>
    </row>
    <row r="231" spans="1:7" x14ac:dyDescent="0.2">
      <c r="A231" s="9"/>
      <c r="C231" s="48"/>
      <c r="D231" s="126"/>
      <c r="E231" s="139"/>
      <c r="F231" s="141"/>
      <c r="G231" s="9"/>
    </row>
    <row r="232" spans="1:7" x14ac:dyDescent="0.2">
      <c r="A232" s="9"/>
      <c r="C232" s="48"/>
      <c r="D232" s="126"/>
      <c r="E232" s="139"/>
      <c r="F232" s="141"/>
      <c r="G232" s="9"/>
    </row>
    <row r="233" spans="1:7" x14ac:dyDescent="0.2">
      <c r="A233" s="9"/>
      <c r="C233" s="48"/>
      <c r="D233" s="126"/>
      <c r="E233" s="139"/>
      <c r="F233" s="141"/>
      <c r="G233" s="9"/>
    </row>
    <row r="234" spans="1:7" x14ac:dyDescent="0.2">
      <c r="A234" s="9"/>
      <c r="C234" s="48"/>
      <c r="D234" s="126"/>
      <c r="E234" s="139"/>
      <c r="F234" s="141"/>
      <c r="G234" s="9"/>
    </row>
    <row r="235" spans="1:7" x14ac:dyDescent="0.2">
      <c r="A235" s="9"/>
      <c r="C235" s="48"/>
      <c r="D235" s="126"/>
      <c r="E235" s="139"/>
      <c r="F235" s="141"/>
      <c r="G235" s="9"/>
    </row>
    <row r="236" spans="1:7" x14ac:dyDescent="0.2">
      <c r="A236" s="9"/>
      <c r="C236" s="48"/>
      <c r="D236" s="126"/>
      <c r="E236" s="139"/>
      <c r="F236" s="141"/>
      <c r="G236" s="9"/>
    </row>
    <row r="237" spans="1:7" x14ac:dyDescent="0.2">
      <c r="A237" s="9"/>
      <c r="C237" s="48"/>
      <c r="D237" s="126"/>
      <c r="E237" s="139"/>
      <c r="F237" s="141"/>
      <c r="G237" s="9"/>
    </row>
    <row r="238" spans="1:7" x14ac:dyDescent="0.2">
      <c r="A238" s="9"/>
      <c r="C238" s="48"/>
      <c r="D238" s="126"/>
      <c r="E238" s="139"/>
      <c r="F238" s="141"/>
      <c r="G238" s="9"/>
    </row>
    <row r="239" spans="1:7" x14ac:dyDescent="0.2">
      <c r="A239" s="9"/>
      <c r="C239" s="48"/>
      <c r="D239" s="126"/>
      <c r="E239" s="139"/>
      <c r="F239" s="141"/>
      <c r="G239" s="9"/>
    </row>
    <row r="240" spans="1:7" x14ac:dyDescent="0.2">
      <c r="A240" s="9"/>
      <c r="C240" s="48"/>
      <c r="D240" s="126"/>
      <c r="E240" s="139"/>
      <c r="F240" s="141"/>
      <c r="G240" s="9"/>
    </row>
    <row r="241" spans="1:7" x14ac:dyDescent="0.2">
      <c r="A241" s="9"/>
      <c r="C241" s="48"/>
      <c r="D241" s="126"/>
      <c r="E241" s="139"/>
      <c r="F241" s="141"/>
      <c r="G241" s="9"/>
    </row>
    <row r="242" spans="1:7" x14ac:dyDescent="0.2">
      <c r="A242" s="9"/>
      <c r="C242" s="48"/>
      <c r="D242" s="126"/>
      <c r="E242" s="139"/>
      <c r="F242" s="141"/>
      <c r="G242" s="9"/>
    </row>
    <row r="243" spans="1:7" x14ac:dyDescent="0.2">
      <c r="A243" s="9"/>
      <c r="C243" s="48"/>
      <c r="D243" s="126"/>
      <c r="E243" s="139"/>
      <c r="F243" s="141"/>
      <c r="G243" s="9"/>
    </row>
    <row r="244" spans="1:7" x14ac:dyDescent="0.2">
      <c r="A244" s="9"/>
      <c r="C244" s="48"/>
      <c r="D244" s="126"/>
      <c r="E244" s="139"/>
      <c r="F244" s="141"/>
      <c r="G244" s="9"/>
    </row>
    <row r="245" spans="1:7" x14ac:dyDescent="0.2">
      <c r="A245" s="9"/>
      <c r="C245" s="48"/>
      <c r="D245" s="126"/>
      <c r="E245" s="139"/>
      <c r="F245" s="141"/>
      <c r="G245" s="9"/>
    </row>
    <row r="246" spans="1:7" x14ac:dyDescent="0.2">
      <c r="A246" s="9"/>
      <c r="C246" s="48"/>
      <c r="D246" s="126"/>
      <c r="E246" s="139"/>
      <c r="F246" s="141"/>
      <c r="G246" s="9"/>
    </row>
    <row r="247" spans="1:7" x14ac:dyDescent="0.2">
      <c r="A247" s="9"/>
      <c r="C247" s="48"/>
      <c r="D247" s="126"/>
      <c r="E247" s="139"/>
      <c r="F247" s="141"/>
      <c r="G247" s="9"/>
    </row>
    <row r="248" spans="1:7" x14ac:dyDescent="0.2">
      <c r="A248" s="9"/>
      <c r="C248" s="48"/>
      <c r="D248" s="126"/>
      <c r="E248" s="139"/>
      <c r="F248" s="141"/>
      <c r="G248" s="9"/>
    </row>
    <row r="249" spans="1:7" x14ac:dyDescent="0.2">
      <c r="A249" s="9"/>
      <c r="D249" s="126"/>
      <c r="E249" s="139"/>
      <c r="F249" s="141"/>
      <c r="G249" s="9"/>
    </row>
    <row r="250" spans="1:7" x14ac:dyDescent="0.2">
      <c r="A250" s="9"/>
      <c r="D250" s="126"/>
      <c r="E250" s="139"/>
      <c r="F250" s="141"/>
      <c r="G250" s="9"/>
    </row>
    <row r="251" spans="1:7" x14ac:dyDescent="0.2">
      <c r="A251" s="9"/>
      <c r="D251" s="126"/>
      <c r="E251" s="139"/>
      <c r="F251" s="141"/>
      <c r="G251" s="9"/>
    </row>
    <row r="252" spans="1:7" x14ac:dyDescent="0.2">
      <c r="A252" s="9"/>
      <c r="D252" s="126"/>
      <c r="E252" s="139"/>
      <c r="F252" s="141"/>
      <c r="G252" s="9"/>
    </row>
    <row r="253" spans="1:7" x14ac:dyDescent="0.2">
      <c r="A253" s="9"/>
      <c r="D253" s="126"/>
      <c r="E253" s="139"/>
      <c r="F253" s="141"/>
      <c r="G253" s="9"/>
    </row>
    <row r="254" spans="1:7" x14ac:dyDescent="0.2">
      <c r="A254" s="9"/>
      <c r="D254" s="126"/>
      <c r="E254" s="139"/>
      <c r="F254" s="141"/>
      <c r="G254" s="9"/>
    </row>
    <row r="255" spans="1:7" x14ac:dyDescent="0.2">
      <c r="A255" s="9"/>
      <c r="D255" s="126"/>
      <c r="E255" s="139"/>
      <c r="F255" s="141"/>
      <c r="G255" s="9"/>
    </row>
    <row r="256" spans="1:7" x14ac:dyDescent="0.2">
      <c r="A256" s="9"/>
      <c r="D256" s="126"/>
      <c r="E256" s="139"/>
      <c r="F256" s="141"/>
      <c r="G256" s="9"/>
    </row>
    <row r="257" spans="1:7" x14ac:dyDescent="0.2">
      <c r="A257" s="9"/>
      <c r="D257" s="126"/>
      <c r="E257" s="139"/>
      <c r="F257" s="141"/>
      <c r="G257" s="9"/>
    </row>
    <row r="258" spans="1:7" x14ac:dyDescent="0.2">
      <c r="A258" s="9"/>
      <c r="D258" s="126"/>
      <c r="E258" s="139"/>
      <c r="F258" s="141"/>
      <c r="G258" s="9"/>
    </row>
    <row r="259" spans="1:7" x14ac:dyDescent="0.2">
      <c r="A259" s="9"/>
      <c r="D259" s="126"/>
      <c r="E259" s="139"/>
      <c r="F259" s="141"/>
      <c r="G259" s="9"/>
    </row>
    <row r="260" spans="1:7" x14ac:dyDescent="0.2">
      <c r="A260" s="9"/>
      <c r="D260" s="126"/>
      <c r="E260" s="139"/>
      <c r="F260" s="141"/>
      <c r="G260" s="9"/>
    </row>
    <row r="261" spans="1:7" x14ac:dyDescent="0.2">
      <c r="A261" s="9"/>
      <c r="D261" s="126"/>
      <c r="E261" s="139"/>
      <c r="F261" s="141"/>
      <c r="G261" s="9"/>
    </row>
    <row r="262" spans="1:7" x14ac:dyDescent="0.2">
      <c r="A262" s="9"/>
      <c r="D262" s="126"/>
      <c r="E262" s="139"/>
      <c r="F262" s="141"/>
      <c r="G262" s="9"/>
    </row>
    <row r="263" spans="1:7" x14ac:dyDescent="0.2">
      <c r="A263" s="9"/>
      <c r="D263" s="126"/>
      <c r="E263" s="139"/>
      <c r="F263" s="141"/>
      <c r="G263" s="9"/>
    </row>
    <row r="264" spans="1:7" x14ac:dyDescent="0.2">
      <c r="A264" s="9"/>
      <c r="D264" s="126"/>
      <c r="E264" s="139"/>
      <c r="F264" s="141"/>
      <c r="G264" s="9"/>
    </row>
    <row r="265" spans="1:7" x14ac:dyDescent="0.2">
      <c r="A265" s="9"/>
      <c r="D265" s="126"/>
      <c r="E265" s="139"/>
      <c r="F265" s="141"/>
      <c r="G265" s="9"/>
    </row>
    <row r="266" spans="1:7" x14ac:dyDescent="0.2">
      <c r="A266" s="9"/>
      <c r="D266" s="126"/>
      <c r="E266" s="139"/>
      <c r="F266" s="141"/>
      <c r="G266" s="9"/>
    </row>
    <row r="267" spans="1:7" x14ac:dyDescent="0.2">
      <c r="A267" s="9"/>
      <c r="D267" s="126"/>
      <c r="E267" s="139"/>
      <c r="F267" s="141"/>
      <c r="G267" s="9"/>
    </row>
    <row r="268" spans="1:7" x14ac:dyDescent="0.2">
      <c r="A268" s="9"/>
      <c r="D268" s="126"/>
      <c r="E268" s="139"/>
      <c r="F268" s="141"/>
      <c r="G268" s="9"/>
    </row>
    <row r="269" spans="1:7" x14ac:dyDescent="0.2">
      <c r="A269" s="9"/>
      <c r="D269" s="126"/>
      <c r="E269" s="139"/>
      <c r="F269" s="141"/>
      <c r="G269" s="9"/>
    </row>
    <row r="270" spans="1:7" x14ac:dyDescent="0.2">
      <c r="A270" s="9"/>
      <c r="D270" s="126"/>
      <c r="E270" s="139"/>
      <c r="F270" s="141"/>
      <c r="G270" s="9"/>
    </row>
    <row r="271" spans="1:7" x14ac:dyDescent="0.2">
      <c r="A271" s="9"/>
      <c r="D271" s="126"/>
      <c r="E271" s="139"/>
      <c r="F271" s="141"/>
      <c r="G271" s="9"/>
    </row>
    <row r="272" spans="1:7" x14ac:dyDescent="0.2">
      <c r="A272" s="9"/>
      <c r="D272" s="126"/>
      <c r="E272" s="139"/>
      <c r="F272" s="141"/>
      <c r="G272" s="9"/>
    </row>
    <row r="273" spans="1:7" x14ac:dyDescent="0.2">
      <c r="A273" s="9"/>
      <c r="D273" s="126"/>
      <c r="E273" s="139"/>
      <c r="F273" s="141"/>
      <c r="G273" s="9"/>
    </row>
    <row r="274" spans="1:7" x14ac:dyDescent="0.2">
      <c r="A274" s="9"/>
      <c r="D274" s="126"/>
      <c r="E274" s="139"/>
      <c r="F274" s="141"/>
      <c r="G274" s="9"/>
    </row>
    <row r="275" spans="1:7" x14ac:dyDescent="0.2">
      <c r="A275" s="9"/>
      <c r="D275" s="126"/>
      <c r="E275" s="139"/>
      <c r="F275" s="141"/>
      <c r="G275" s="9"/>
    </row>
    <row r="276" spans="1:7" x14ac:dyDescent="0.2">
      <c r="A276" s="9"/>
      <c r="D276" s="126"/>
      <c r="E276" s="139"/>
      <c r="F276" s="141"/>
      <c r="G276" s="9"/>
    </row>
    <row r="277" spans="1:7" x14ac:dyDescent="0.2">
      <c r="A277" s="9"/>
      <c r="D277" s="126"/>
      <c r="E277" s="139"/>
      <c r="F277" s="141"/>
      <c r="G277" s="9"/>
    </row>
    <row r="278" spans="1:7" x14ac:dyDescent="0.2">
      <c r="A278" s="9"/>
      <c r="D278" s="126"/>
      <c r="E278" s="139"/>
      <c r="F278" s="141"/>
      <c r="G278" s="9"/>
    </row>
    <row r="279" spans="1:7" x14ac:dyDescent="0.2">
      <c r="A279" s="9"/>
      <c r="D279" s="126"/>
      <c r="E279" s="139"/>
      <c r="F279" s="141"/>
      <c r="G279" s="9"/>
    </row>
    <row r="280" spans="1:7" x14ac:dyDescent="0.2">
      <c r="A280" s="9"/>
      <c r="D280" s="126"/>
      <c r="E280" s="139"/>
      <c r="F280" s="141"/>
      <c r="G280" s="9"/>
    </row>
    <row r="281" spans="1:7" x14ac:dyDescent="0.2">
      <c r="A281" s="9"/>
      <c r="D281" s="126"/>
      <c r="E281" s="139"/>
      <c r="F281" s="141"/>
      <c r="G281" s="9"/>
    </row>
    <row r="282" spans="1:7" x14ac:dyDescent="0.2">
      <c r="A282" s="9"/>
      <c r="D282" s="126"/>
      <c r="E282" s="139"/>
      <c r="F282" s="141"/>
      <c r="G282" s="9"/>
    </row>
    <row r="283" spans="1:7" x14ac:dyDescent="0.2">
      <c r="A283" s="9"/>
      <c r="D283" s="126"/>
      <c r="E283" s="139"/>
      <c r="F283" s="141"/>
      <c r="G283" s="9"/>
    </row>
    <row r="284" spans="1:7" x14ac:dyDescent="0.2">
      <c r="A284" s="9"/>
      <c r="D284" s="126"/>
      <c r="E284" s="139"/>
      <c r="F284" s="141"/>
      <c r="G284" s="9"/>
    </row>
    <row r="285" spans="1:7" x14ac:dyDescent="0.2">
      <c r="A285" s="9"/>
      <c r="D285" s="126"/>
      <c r="E285" s="139"/>
      <c r="F285" s="141"/>
      <c r="G285" s="9"/>
    </row>
    <row r="286" spans="1:7" x14ac:dyDescent="0.2">
      <c r="A286" s="9"/>
      <c r="D286" s="126"/>
      <c r="E286" s="139"/>
      <c r="F286" s="141"/>
      <c r="G286" s="9"/>
    </row>
    <row r="287" spans="1:7" x14ac:dyDescent="0.2">
      <c r="A287" s="9"/>
      <c r="D287" s="126"/>
      <c r="E287" s="139"/>
      <c r="F287" s="141"/>
      <c r="G287" s="9"/>
    </row>
    <row r="288" spans="1:7" x14ac:dyDescent="0.2">
      <c r="A288" s="9"/>
      <c r="D288" s="126"/>
      <c r="E288" s="139"/>
      <c r="F288" s="141"/>
      <c r="G288" s="9"/>
    </row>
    <row r="289" spans="1:7" x14ac:dyDescent="0.2">
      <c r="A289" s="9"/>
      <c r="D289" s="126"/>
      <c r="E289" s="139"/>
      <c r="F289" s="141"/>
      <c r="G289" s="9"/>
    </row>
    <row r="290" spans="1:7" x14ac:dyDescent="0.2">
      <c r="A290" s="9"/>
      <c r="D290" s="126"/>
      <c r="E290" s="139"/>
      <c r="F290" s="141"/>
      <c r="G290" s="9"/>
    </row>
    <row r="291" spans="1:7" x14ac:dyDescent="0.2">
      <c r="A291" s="9"/>
      <c r="D291" s="126"/>
      <c r="E291" s="139"/>
      <c r="F291" s="141"/>
      <c r="G291" s="9"/>
    </row>
    <row r="292" spans="1:7" x14ac:dyDescent="0.2">
      <c r="A292" s="9"/>
      <c r="D292" s="126"/>
      <c r="E292" s="139"/>
      <c r="F292" s="141"/>
      <c r="G292" s="9"/>
    </row>
    <row r="293" spans="1:7" x14ac:dyDescent="0.2">
      <c r="A293" s="9"/>
      <c r="D293" s="126"/>
      <c r="E293" s="139"/>
      <c r="F293" s="141"/>
      <c r="G293" s="9"/>
    </row>
    <row r="294" spans="1:7" x14ac:dyDescent="0.2">
      <c r="A294" s="9"/>
      <c r="D294" s="126"/>
      <c r="E294" s="139"/>
      <c r="F294" s="141"/>
      <c r="G294" s="9"/>
    </row>
    <row r="295" spans="1:7" x14ac:dyDescent="0.2">
      <c r="A295" s="9"/>
      <c r="D295" s="126"/>
      <c r="E295" s="139"/>
      <c r="F295" s="141"/>
      <c r="G295" s="9"/>
    </row>
    <row r="296" spans="1:7" x14ac:dyDescent="0.2">
      <c r="A296" s="9"/>
      <c r="D296" s="126"/>
      <c r="E296" s="139"/>
      <c r="F296" s="141"/>
      <c r="G296" s="9"/>
    </row>
    <row r="297" spans="1:7" x14ac:dyDescent="0.2">
      <c r="A297" s="9"/>
      <c r="D297" s="126"/>
      <c r="E297" s="139"/>
      <c r="F297" s="141"/>
      <c r="G297" s="9"/>
    </row>
    <row r="298" spans="1:7" x14ac:dyDescent="0.2">
      <c r="A298" s="9"/>
      <c r="D298" s="126"/>
      <c r="E298" s="139"/>
      <c r="F298" s="141"/>
      <c r="G298" s="9"/>
    </row>
    <row r="299" spans="1:7" x14ac:dyDescent="0.2">
      <c r="A299" s="9"/>
      <c r="D299" s="126"/>
      <c r="E299" s="139"/>
      <c r="F299" s="141"/>
      <c r="G299" s="9"/>
    </row>
    <row r="300" spans="1:7" x14ac:dyDescent="0.2">
      <c r="A300" s="9"/>
      <c r="D300" s="126"/>
      <c r="E300" s="139"/>
      <c r="F300" s="141"/>
      <c r="G300" s="9"/>
    </row>
    <row r="301" spans="1:7" x14ac:dyDescent="0.2">
      <c r="A301" s="9"/>
      <c r="D301" s="126"/>
      <c r="E301" s="139"/>
      <c r="F301" s="141"/>
      <c r="G301" s="9"/>
    </row>
    <row r="302" spans="1:7" x14ac:dyDescent="0.2">
      <c r="A302" s="9"/>
      <c r="D302" s="126"/>
      <c r="E302" s="139"/>
      <c r="F302" s="141"/>
      <c r="G302" s="9"/>
    </row>
    <row r="303" spans="1:7" x14ac:dyDescent="0.2">
      <c r="A303" s="9"/>
      <c r="D303" s="126"/>
      <c r="E303" s="139"/>
      <c r="F303" s="141"/>
      <c r="G303" s="9"/>
    </row>
    <row r="304" spans="1:7" x14ac:dyDescent="0.2">
      <c r="A304" s="9"/>
      <c r="D304" s="126"/>
      <c r="E304" s="139"/>
      <c r="F304" s="141"/>
      <c r="G304" s="9"/>
    </row>
    <row r="305" spans="1:7" x14ac:dyDescent="0.2">
      <c r="A305" s="9"/>
      <c r="D305" s="126"/>
      <c r="E305" s="139"/>
      <c r="F305" s="141"/>
      <c r="G305" s="9"/>
    </row>
    <row r="306" spans="1:7" x14ac:dyDescent="0.2">
      <c r="A306" s="9"/>
      <c r="D306" s="126"/>
      <c r="E306" s="139"/>
      <c r="F306" s="141"/>
      <c r="G306" s="9"/>
    </row>
    <row r="307" spans="1:7" x14ac:dyDescent="0.2">
      <c r="A307" s="9"/>
      <c r="D307" s="126"/>
      <c r="E307" s="139"/>
      <c r="F307" s="141"/>
      <c r="G307" s="9"/>
    </row>
    <row r="308" spans="1:7" x14ac:dyDescent="0.2">
      <c r="A308" s="9"/>
      <c r="G308" s="9"/>
    </row>
  </sheetData>
  <pageMargins left="0.7" right="0.27" top="0.38" bottom="0.22" header="0.3" footer="0.3"/>
  <pageSetup scale="63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34"/>
  <sheetViews>
    <sheetView workbookViewId="0"/>
  </sheetViews>
  <sheetFormatPr defaultRowHeight="15" x14ac:dyDescent="0.25"/>
  <cols>
    <col min="1" max="1" width="6.44140625" style="147" customWidth="1"/>
    <col min="2" max="2" width="43.33203125" style="147" customWidth="1"/>
    <col min="3" max="3" width="11.109375" style="147" customWidth="1"/>
    <col min="4" max="4" width="13.109375" style="147" customWidth="1"/>
    <col min="5" max="5" width="13.88671875" style="147" customWidth="1"/>
    <col min="6" max="6" width="12.44140625" style="147" customWidth="1"/>
    <col min="7" max="7" width="13" style="147" customWidth="1"/>
    <col min="8" max="8" width="11" style="147" customWidth="1"/>
    <col min="9" max="9" width="9.88671875" style="147" customWidth="1"/>
    <col min="10" max="10" width="3.77734375" style="147" customWidth="1"/>
    <col min="11" max="11" width="10" style="147" bestFit="1" customWidth="1"/>
    <col min="12" max="12" width="9.5546875" style="147" customWidth="1"/>
    <col min="13" max="13" width="10.77734375" style="147" customWidth="1"/>
    <col min="14" max="14" width="6.5546875" style="147" customWidth="1"/>
    <col min="15" max="15" width="7.5546875" style="147" customWidth="1"/>
    <col min="16" max="16" width="10.109375" style="147" customWidth="1"/>
    <col min="17" max="17" width="9.44140625" style="147" customWidth="1"/>
    <col min="18" max="18" width="11" style="147" customWidth="1"/>
    <col min="19" max="19" width="14" style="147" customWidth="1"/>
    <col min="20" max="20" width="9.88671875" style="147" customWidth="1"/>
    <col min="21" max="24" width="8.88671875" style="147"/>
    <col min="25" max="25" width="15" style="147" customWidth="1"/>
    <col min="26" max="26" width="6.44140625" style="147" customWidth="1"/>
    <col min="27" max="27" width="5.6640625" style="147" customWidth="1"/>
    <col min="28" max="28" width="9.109375" style="147" customWidth="1"/>
    <col min="29" max="31" width="8.88671875" style="147"/>
    <col min="32" max="32" width="11.6640625" style="147" customWidth="1"/>
    <col min="33" max="256" width="8.88671875" style="147"/>
    <col min="257" max="257" width="6.44140625" style="147" customWidth="1"/>
    <col min="258" max="258" width="43.33203125" style="147" customWidth="1"/>
    <col min="259" max="259" width="11.109375" style="147" customWidth="1"/>
    <col min="260" max="260" width="13.109375" style="147" customWidth="1"/>
    <col min="261" max="261" width="13.88671875" style="147" customWidth="1"/>
    <col min="262" max="262" width="8.33203125" style="147" customWidth="1"/>
    <col min="263" max="263" width="13" style="147" customWidth="1"/>
    <col min="264" max="264" width="8.109375" style="147" customWidth="1"/>
    <col min="265" max="265" width="7.88671875" style="147" customWidth="1"/>
    <col min="266" max="266" width="11.109375" style="147" customWidth="1"/>
    <col min="267" max="267" width="9.44140625" style="147" customWidth="1"/>
    <col min="268" max="268" width="9.5546875" style="147" customWidth="1"/>
    <col min="269" max="269" width="10.77734375" style="147" customWidth="1"/>
    <col min="270" max="270" width="6.5546875" style="147" customWidth="1"/>
    <col min="271" max="271" width="7.5546875" style="147" customWidth="1"/>
    <col min="272" max="272" width="10.109375" style="147" customWidth="1"/>
    <col min="273" max="273" width="9.44140625" style="147" customWidth="1"/>
    <col min="274" max="274" width="11" style="147" customWidth="1"/>
    <col min="275" max="275" width="14" style="147" customWidth="1"/>
    <col min="276" max="276" width="9.88671875" style="147" customWidth="1"/>
    <col min="277" max="280" width="8.88671875" style="147"/>
    <col min="281" max="281" width="15" style="147" customWidth="1"/>
    <col min="282" max="282" width="6.44140625" style="147" customWidth="1"/>
    <col min="283" max="283" width="5.6640625" style="147" customWidth="1"/>
    <col min="284" max="284" width="9.109375" style="147" customWidth="1"/>
    <col min="285" max="287" width="8.88671875" style="147"/>
    <col min="288" max="288" width="11.6640625" style="147" customWidth="1"/>
    <col min="289" max="512" width="8.88671875" style="147"/>
    <col min="513" max="513" width="6.44140625" style="147" customWidth="1"/>
    <col min="514" max="514" width="43.33203125" style="147" customWidth="1"/>
    <col min="515" max="515" width="11.109375" style="147" customWidth="1"/>
    <col min="516" max="516" width="13.109375" style="147" customWidth="1"/>
    <col min="517" max="517" width="13.88671875" style="147" customWidth="1"/>
    <col min="518" max="518" width="8.33203125" style="147" customWidth="1"/>
    <col min="519" max="519" width="13" style="147" customWidth="1"/>
    <col min="520" max="520" width="8.109375" style="147" customWidth="1"/>
    <col min="521" max="521" width="7.88671875" style="147" customWidth="1"/>
    <col min="522" max="522" width="11.109375" style="147" customWidth="1"/>
    <col min="523" max="523" width="9.44140625" style="147" customWidth="1"/>
    <col min="524" max="524" width="9.5546875" style="147" customWidth="1"/>
    <col min="525" max="525" width="10.77734375" style="147" customWidth="1"/>
    <col min="526" max="526" width="6.5546875" style="147" customWidth="1"/>
    <col min="527" max="527" width="7.5546875" style="147" customWidth="1"/>
    <col min="528" max="528" width="10.109375" style="147" customWidth="1"/>
    <col min="529" max="529" width="9.44140625" style="147" customWidth="1"/>
    <col min="530" max="530" width="11" style="147" customWidth="1"/>
    <col min="531" max="531" width="14" style="147" customWidth="1"/>
    <col min="532" max="532" width="9.88671875" style="147" customWidth="1"/>
    <col min="533" max="536" width="8.88671875" style="147"/>
    <col min="537" max="537" width="15" style="147" customWidth="1"/>
    <col min="538" max="538" width="6.44140625" style="147" customWidth="1"/>
    <col min="539" max="539" width="5.6640625" style="147" customWidth="1"/>
    <col min="540" max="540" width="9.109375" style="147" customWidth="1"/>
    <col min="541" max="543" width="8.88671875" style="147"/>
    <col min="544" max="544" width="11.6640625" style="147" customWidth="1"/>
    <col min="545" max="768" width="8.88671875" style="147"/>
    <col min="769" max="769" width="6.44140625" style="147" customWidth="1"/>
    <col min="770" max="770" width="43.33203125" style="147" customWidth="1"/>
    <col min="771" max="771" width="11.109375" style="147" customWidth="1"/>
    <col min="772" max="772" width="13.109375" style="147" customWidth="1"/>
    <col min="773" max="773" width="13.88671875" style="147" customWidth="1"/>
    <col min="774" max="774" width="8.33203125" style="147" customWidth="1"/>
    <col min="775" max="775" width="13" style="147" customWidth="1"/>
    <col min="776" max="776" width="8.109375" style="147" customWidth="1"/>
    <col min="777" max="777" width="7.88671875" style="147" customWidth="1"/>
    <col min="778" max="778" width="11.109375" style="147" customWidth="1"/>
    <col min="779" max="779" width="9.44140625" style="147" customWidth="1"/>
    <col min="780" max="780" width="9.5546875" style="147" customWidth="1"/>
    <col min="781" max="781" width="10.77734375" style="147" customWidth="1"/>
    <col min="782" max="782" width="6.5546875" style="147" customWidth="1"/>
    <col min="783" max="783" width="7.5546875" style="147" customWidth="1"/>
    <col min="784" max="784" width="10.109375" style="147" customWidth="1"/>
    <col min="785" max="785" width="9.44140625" style="147" customWidth="1"/>
    <col min="786" max="786" width="11" style="147" customWidth="1"/>
    <col min="787" max="787" width="14" style="147" customWidth="1"/>
    <col min="788" max="788" width="9.88671875" style="147" customWidth="1"/>
    <col min="789" max="792" width="8.88671875" style="147"/>
    <col min="793" max="793" width="15" style="147" customWidth="1"/>
    <col min="794" max="794" width="6.44140625" style="147" customWidth="1"/>
    <col min="795" max="795" width="5.6640625" style="147" customWidth="1"/>
    <col min="796" max="796" width="9.109375" style="147" customWidth="1"/>
    <col min="797" max="799" width="8.88671875" style="147"/>
    <col min="800" max="800" width="11.6640625" style="147" customWidth="1"/>
    <col min="801" max="1024" width="8.88671875" style="147"/>
    <col min="1025" max="1025" width="6.44140625" style="147" customWidth="1"/>
    <col min="1026" max="1026" width="43.33203125" style="147" customWidth="1"/>
    <col min="1027" max="1027" width="11.109375" style="147" customWidth="1"/>
    <col min="1028" max="1028" width="13.109375" style="147" customWidth="1"/>
    <col min="1029" max="1029" width="13.88671875" style="147" customWidth="1"/>
    <col min="1030" max="1030" width="8.33203125" style="147" customWidth="1"/>
    <col min="1031" max="1031" width="13" style="147" customWidth="1"/>
    <col min="1032" max="1032" width="8.109375" style="147" customWidth="1"/>
    <col min="1033" max="1033" width="7.88671875" style="147" customWidth="1"/>
    <col min="1034" max="1034" width="11.109375" style="147" customWidth="1"/>
    <col min="1035" max="1035" width="9.44140625" style="147" customWidth="1"/>
    <col min="1036" max="1036" width="9.5546875" style="147" customWidth="1"/>
    <col min="1037" max="1037" width="10.77734375" style="147" customWidth="1"/>
    <col min="1038" max="1038" width="6.5546875" style="147" customWidth="1"/>
    <col min="1039" max="1039" width="7.5546875" style="147" customWidth="1"/>
    <col min="1040" max="1040" width="10.109375" style="147" customWidth="1"/>
    <col min="1041" max="1041" width="9.44140625" style="147" customWidth="1"/>
    <col min="1042" max="1042" width="11" style="147" customWidth="1"/>
    <col min="1043" max="1043" width="14" style="147" customWidth="1"/>
    <col min="1044" max="1044" width="9.88671875" style="147" customWidth="1"/>
    <col min="1045" max="1048" width="8.88671875" style="147"/>
    <col min="1049" max="1049" width="15" style="147" customWidth="1"/>
    <col min="1050" max="1050" width="6.44140625" style="147" customWidth="1"/>
    <col min="1051" max="1051" width="5.6640625" style="147" customWidth="1"/>
    <col min="1052" max="1052" width="9.109375" style="147" customWidth="1"/>
    <col min="1053" max="1055" width="8.88671875" style="147"/>
    <col min="1056" max="1056" width="11.6640625" style="147" customWidth="1"/>
    <col min="1057" max="1280" width="8.88671875" style="147"/>
    <col min="1281" max="1281" width="6.44140625" style="147" customWidth="1"/>
    <col min="1282" max="1282" width="43.33203125" style="147" customWidth="1"/>
    <col min="1283" max="1283" width="11.109375" style="147" customWidth="1"/>
    <col min="1284" max="1284" width="13.109375" style="147" customWidth="1"/>
    <col min="1285" max="1285" width="13.88671875" style="147" customWidth="1"/>
    <col min="1286" max="1286" width="8.33203125" style="147" customWidth="1"/>
    <col min="1287" max="1287" width="13" style="147" customWidth="1"/>
    <col min="1288" max="1288" width="8.109375" style="147" customWidth="1"/>
    <col min="1289" max="1289" width="7.88671875" style="147" customWidth="1"/>
    <col min="1290" max="1290" width="11.109375" style="147" customWidth="1"/>
    <col min="1291" max="1291" width="9.44140625" style="147" customWidth="1"/>
    <col min="1292" max="1292" width="9.5546875" style="147" customWidth="1"/>
    <col min="1293" max="1293" width="10.77734375" style="147" customWidth="1"/>
    <col min="1294" max="1294" width="6.5546875" style="147" customWidth="1"/>
    <col min="1295" max="1295" width="7.5546875" style="147" customWidth="1"/>
    <col min="1296" max="1296" width="10.109375" style="147" customWidth="1"/>
    <col min="1297" max="1297" width="9.44140625" style="147" customWidth="1"/>
    <col min="1298" max="1298" width="11" style="147" customWidth="1"/>
    <col min="1299" max="1299" width="14" style="147" customWidth="1"/>
    <col min="1300" max="1300" width="9.88671875" style="147" customWidth="1"/>
    <col min="1301" max="1304" width="8.88671875" style="147"/>
    <col min="1305" max="1305" width="15" style="147" customWidth="1"/>
    <col min="1306" max="1306" width="6.44140625" style="147" customWidth="1"/>
    <col min="1307" max="1307" width="5.6640625" style="147" customWidth="1"/>
    <col min="1308" max="1308" width="9.109375" style="147" customWidth="1"/>
    <col min="1309" max="1311" width="8.88671875" style="147"/>
    <col min="1312" max="1312" width="11.6640625" style="147" customWidth="1"/>
    <col min="1313" max="1536" width="8.88671875" style="147"/>
    <col min="1537" max="1537" width="6.44140625" style="147" customWidth="1"/>
    <col min="1538" max="1538" width="43.33203125" style="147" customWidth="1"/>
    <col min="1539" max="1539" width="11.109375" style="147" customWidth="1"/>
    <col min="1540" max="1540" width="13.109375" style="147" customWidth="1"/>
    <col min="1541" max="1541" width="13.88671875" style="147" customWidth="1"/>
    <col min="1542" max="1542" width="8.33203125" style="147" customWidth="1"/>
    <col min="1543" max="1543" width="13" style="147" customWidth="1"/>
    <col min="1544" max="1544" width="8.109375" style="147" customWidth="1"/>
    <col min="1545" max="1545" width="7.88671875" style="147" customWidth="1"/>
    <col min="1546" max="1546" width="11.109375" style="147" customWidth="1"/>
    <col min="1547" max="1547" width="9.44140625" style="147" customWidth="1"/>
    <col min="1548" max="1548" width="9.5546875" style="147" customWidth="1"/>
    <col min="1549" max="1549" width="10.77734375" style="147" customWidth="1"/>
    <col min="1550" max="1550" width="6.5546875" style="147" customWidth="1"/>
    <col min="1551" max="1551" width="7.5546875" style="147" customWidth="1"/>
    <col min="1552" max="1552" width="10.109375" style="147" customWidth="1"/>
    <col min="1553" max="1553" width="9.44140625" style="147" customWidth="1"/>
    <col min="1554" max="1554" width="11" style="147" customWidth="1"/>
    <col min="1555" max="1555" width="14" style="147" customWidth="1"/>
    <col min="1556" max="1556" width="9.88671875" style="147" customWidth="1"/>
    <col min="1557" max="1560" width="8.88671875" style="147"/>
    <col min="1561" max="1561" width="15" style="147" customWidth="1"/>
    <col min="1562" max="1562" width="6.44140625" style="147" customWidth="1"/>
    <col min="1563" max="1563" width="5.6640625" style="147" customWidth="1"/>
    <col min="1564" max="1564" width="9.109375" style="147" customWidth="1"/>
    <col min="1565" max="1567" width="8.88671875" style="147"/>
    <col min="1568" max="1568" width="11.6640625" style="147" customWidth="1"/>
    <col min="1569" max="1792" width="8.88671875" style="147"/>
    <col min="1793" max="1793" width="6.44140625" style="147" customWidth="1"/>
    <col min="1794" max="1794" width="43.33203125" style="147" customWidth="1"/>
    <col min="1795" max="1795" width="11.109375" style="147" customWidth="1"/>
    <col min="1796" max="1796" width="13.109375" style="147" customWidth="1"/>
    <col min="1797" max="1797" width="13.88671875" style="147" customWidth="1"/>
    <col min="1798" max="1798" width="8.33203125" style="147" customWidth="1"/>
    <col min="1799" max="1799" width="13" style="147" customWidth="1"/>
    <col min="1800" max="1800" width="8.109375" style="147" customWidth="1"/>
    <col min="1801" max="1801" width="7.88671875" style="147" customWidth="1"/>
    <col min="1802" max="1802" width="11.109375" style="147" customWidth="1"/>
    <col min="1803" max="1803" width="9.44140625" style="147" customWidth="1"/>
    <col min="1804" max="1804" width="9.5546875" style="147" customWidth="1"/>
    <col min="1805" max="1805" width="10.77734375" style="147" customWidth="1"/>
    <col min="1806" max="1806" width="6.5546875" style="147" customWidth="1"/>
    <col min="1807" max="1807" width="7.5546875" style="147" customWidth="1"/>
    <col min="1808" max="1808" width="10.109375" style="147" customWidth="1"/>
    <col min="1809" max="1809" width="9.44140625" style="147" customWidth="1"/>
    <col min="1810" max="1810" width="11" style="147" customWidth="1"/>
    <col min="1811" max="1811" width="14" style="147" customWidth="1"/>
    <col min="1812" max="1812" width="9.88671875" style="147" customWidth="1"/>
    <col min="1813" max="1816" width="8.88671875" style="147"/>
    <col min="1817" max="1817" width="15" style="147" customWidth="1"/>
    <col min="1818" max="1818" width="6.44140625" style="147" customWidth="1"/>
    <col min="1819" max="1819" width="5.6640625" style="147" customWidth="1"/>
    <col min="1820" max="1820" width="9.109375" style="147" customWidth="1"/>
    <col min="1821" max="1823" width="8.88671875" style="147"/>
    <col min="1824" max="1824" width="11.6640625" style="147" customWidth="1"/>
    <col min="1825" max="2048" width="8.88671875" style="147"/>
    <col min="2049" max="2049" width="6.44140625" style="147" customWidth="1"/>
    <col min="2050" max="2050" width="43.33203125" style="147" customWidth="1"/>
    <col min="2051" max="2051" width="11.109375" style="147" customWidth="1"/>
    <col min="2052" max="2052" width="13.109375" style="147" customWidth="1"/>
    <col min="2053" max="2053" width="13.88671875" style="147" customWidth="1"/>
    <col min="2054" max="2054" width="8.33203125" style="147" customWidth="1"/>
    <col min="2055" max="2055" width="13" style="147" customWidth="1"/>
    <col min="2056" max="2056" width="8.109375" style="147" customWidth="1"/>
    <col min="2057" max="2057" width="7.88671875" style="147" customWidth="1"/>
    <col min="2058" max="2058" width="11.109375" style="147" customWidth="1"/>
    <col min="2059" max="2059" width="9.44140625" style="147" customWidth="1"/>
    <col min="2060" max="2060" width="9.5546875" style="147" customWidth="1"/>
    <col min="2061" max="2061" width="10.77734375" style="147" customWidth="1"/>
    <col min="2062" max="2062" width="6.5546875" style="147" customWidth="1"/>
    <col min="2063" max="2063" width="7.5546875" style="147" customWidth="1"/>
    <col min="2064" max="2064" width="10.109375" style="147" customWidth="1"/>
    <col min="2065" max="2065" width="9.44140625" style="147" customWidth="1"/>
    <col min="2066" max="2066" width="11" style="147" customWidth="1"/>
    <col min="2067" max="2067" width="14" style="147" customWidth="1"/>
    <col min="2068" max="2068" width="9.88671875" style="147" customWidth="1"/>
    <col min="2069" max="2072" width="8.88671875" style="147"/>
    <col min="2073" max="2073" width="15" style="147" customWidth="1"/>
    <col min="2074" max="2074" width="6.44140625" style="147" customWidth="1"/>
    <col min="2075" max="2075" width="5.6640625" style="147" customWidth="1"/>
    <col min="2076" max="2076" width="9.109375" style="147" customWidth="1"/>
    <col min="2077" max="2079" width="8.88671875" style="147"/>
    <col min="2080" max="2080" width="11.6640625" style="147" customWidth="1"/>
    <col min="2081" max="2304" width="8.88671875" style="147"/>
    <col min="2305" max="2305" width="6.44140625" style="147" customWidth="1"/>
    <col min="2306" max="2306" width="43.33203125" style="147" customWidth="1"/>
    <col min="2307" max="2307" width="11.109375" style="147" customWidth="1"/>
    <col min="2308" max="2308" width="13.109375" style="147" customWidth="1"/>
    <col min="2309" max="2309" width="13.88671875" style="147" customWidth="1"/>
    <col min="2310" max="2310" width="8.33203125" style="147" customWidth="1"/>
    <col min="2311" max="2311" width="13" style="147" customWidth="1"/>
    <col min="2312" max="2312" width="8.109375" style="147" customWidth="1"/>
    <col min="2313" max="2313" width="7.88671875" style="147" customWidth="1"/>
    <col min="2314" max="2314" width="11.109375" style="147" customWidth="1"/>
    <col min="2315" max="2315" width="9.44140625" style="147" customWidth="1"/>
    <col min="2316" max="2316" width="9.5546875" style="147" customWidth="1"/>
    <col min="2317" max="2317" width="10.77734375" style="147" customWidth="1"/>
    <col min="2318" max="2318" width="6.5546875" style="147" customWidth="1"/>
    <col min="2319" max="2319" width="7.5546875" style="147" customWidth="1"/>
    <col min="2320" max="2320" width="10.109375" style="147" customWidth="1"/>
    <col min="2321" max="2321" width="9.44140625" style="147" customWidth="1"/>
    <col min="2322" max="2322" width="11" style="147" customWidth="1"/>
    <col min="2323" max="2323" width="14" style="147" customWidth="1"/>
    <col min="2324" max="2324" width="9.88671875" style="147" customWidth="1"/>
    <col min="2325" max="2328" width="8.88671875" style="147"/>
    <col min="2329" max="2329" width="15" style="147" customWidth="1"/>
    <col min="2330" max="2330" width="6.44140625" style="147" customWidth="1"/>
    <col min="2331" max="2331" width="5.6640625" style="147" customWidth="1"/>
    <col min="2332" max="2332" width="9.109375" style="147" customWidth="1"/>
    <col min="2333" max="2335" width="8.88671875" style="147"/>
    <col min="2336" max="2336" width="11.6640625" style="147" customWidth="1"/>
    <col min="2337" max="2560" width="8.88671875" style="147"/>
    <col min="2561" max="2561" width="6.44140625" style="147" customWidth="1"/>
    <col min="2562" max="2562" width="43.33203125" style="147" customWidth="1"/>
    <col min="2563" max="2563" width="11.109375" style="147" customWidth="1"/>
    <col min="2564" max="2564" width="13.109375" style="147" customWidth="1"/>
    <col min="2565" max="2565" width="13.88671875" style="147" customWidth="1"/>
    <col min="2566" max="2566" width="8.33203125" style="147" customWidth="1"/>
    <col min="2567" max="2567" width="13" style="147" customWidth="1"/>
    <col min="2568" max="2568" width="8.109375" style="147" customWidth="1"/>
    <col min="2569" max="2569" width="7.88671875" style="147" customWidth="1"/>
    <col min="2570" max="2570" width="11.109375" style="147" customWidth="1"/>
    <col min="2571" max="2571" width="9.44140625" style="147" customWidth="1"/>
    <col min="2572" max="2572" width="9.5546875" style="147" customWidth="1"/>
    <col min="2573" max="2573" width="10.77734375" style="147" customWidth="1"/>
    <col min="2574" max="2574" width="6.5546875" style="147" customWidth="1"/>
    <col min="2575" max="2575" width="7.5546875" style="147" customWidth="1"/>
    <col min="2576" max="2576" width="10.109375" style="147" customWidth="1"/>
    <col min="2577" max="2577" width="9.44140625" style="147" customWidth="1"/>
    <col min="2578" max="2578" width="11" style="147" customWidth="1"/>
    <col min="2579" max="2579" width="14" style="147" customWidth="1"/>
    <col min="2580" max="2580" width="9.88671875" style="147" customWidth="1"/>
    <col min="2581" max="2584" width="8.88671875" style="147"/>
    <col min="2585" max="2585" width="15" style="147" customWidth="1"/>
    <col min="2586" max="2586" width="6.44140625" style="147" customWidth="1"/>
    <col min="2587" max="2587" width="5.6640625" style="147" customWidth="1"/>
    <col min="2588" max="2588" width="9.109375" style="147" customWidth="1"/>
    <col min="2589" max="2591" width="8.88671875" style="147"/>
    <col min="2592" max="2592" width="11.6640625" style="147" customWidth="1"/>
    <col min="2593" max="2816" width="8.88671875" style="147"/>
    <col min="2817" max="2817" width="6.44140625" style="147" customWidth="1"/>
    <col min="2818" max="2818" width="43.33203125" style="147" customWidth="1"/>
    <col min="2819" max="2819" width="11.109375" style="147" customWidth="1"/>
    <col min="2820" max="2820" width="13.109375" style="147" customWidth="1"/>
    <col min="2821" max="2821" width="13.88671875" style="147" customWidth="1"/>
    <col min="2822" max="2822" width="8.33203125" style="147" customWidth="1"/>
    <col min="2823" max="2823" width="13" style="147" customWidth="1"/>
    <col min="2824" max="2824" width="8.109375" style="147" customWidth="1"/>
    <col min="2825" max="2825" width="7.88671875" style="147" customWidth="1"/>
    <col min="2826" max="2826" width="11.109375" style="147" customWidth="1"/>
    <col min="2827" max="2827" width="9.44140625" style="147" customWidth="1"/>
    <col min="2828" max="2828" width="9.5546875" style="147" customWidth="1"/>
    <col min="2829" max="2829" width="10.77734375" style="147" customWidth="1"/>
    <col min="2830" max="2830" width="6.5546875" style="147" customWidth="1"/>
    <col min="2831" max="2831" width="7.5546875" style="147" customWidth="1"/>
    <col min="2832" max="2832" width="10.109375" style="147" customWidth="1"/>
    <col min="2833" max="2833" width="9.44140625" style="147" customWidth="1"/>
    <col min="2834" max="2834" width="11" style="147" customWidth="1"/>
    <col min="2835" max="2835" width="14" style="147" customWidth="1"/>
    <col min="2836" max="2836" width="9.88671875" style="147" customWidth="1"/>
    <col min="2837" max="2840" width="8.88671875" style="147"/>
    <col min="2841" max="2841" width="15" style="147" customWidth="1"/>
    <col min="2842" max="2842" width="6.44140625" style="147" customWidth="1"/>
    <col min="2843" max="2843" width="5.6640625" style="147" customWidth="1"/>
    <col min="2844" max="2844" width="9.109375" style="147" customWidth="1"/>
    <col min="2845" max="2847" width="8.88671875" style="147"/>
    <col min="2848" max="2848" width="11.6640625" style="147" customWidth="1"/>
    <col min="2849" max="3072" width="8.88671875" style="147"/>
    <col min="3073" max="3073" width="6.44140625" style="147" customWidth="1"/>
    <col min="3074" max="3074" width="43.33203125" style="147" customWidth="1"/>
    <col min="3075" max="3075" width="11.109375" style="147" customWidth="1"/>
    <col min="3076" max="3076" width="13.109375" style="147" customWidth="1"/>
    <col min="3077" max="3077" width="13.88671875" style="147" customWidth="1"/>
    <col min="3078" max="3078" width="8.33203125" style="147" customWidth="1"/>
    <col min="3079" max="3079" width="13" style="147" customWidth="1"/>
    <col min="3080" max="3080" width="8.109375" style="147" customWidth="1"/>
    <col min="3081" max="3081" width="7.88671875" style="147" customWidth="1"/>
    <col min="3082" max="3082" width="11.109375" style="147" customWidth="1"/>
    <col min="3083" max="3083" width="9.44140625" style="147" customWidth="1"/>
    <col min="3084" max="3084" width="9.5546875" style="147" customWidth="1"/>
    <col min="3085" max="3085" width="10.77734375" style="147" customWidth="1"/>
    <col min="3086" max="3086" width="6.5546875" style="147" customWidth="1"/>
    <col min="3087" max="3087" width="7.5546875" style="147" customWidth="1"/>
    <col min="3088" max="3088" width="10.109375" style="147" customWidth="1"/>
    <col min="3089" max="3089" width="9.44140625" style="147" customWidth="1"/>
    <col min="3090" max="3090" width="11" style="147" customWidth="1"/>
    <col min="3091" max="3091" width="14" style="147" customWidth="1"/>
    <col min="3092" max="3092" width="9.88671875" style="147" customWidth="1"/>
    <col min="3093" max="3096" width="8.88671875" style="147"/>
    <col min="3097" max="3097" width="15" style="147" customWidth="1"/>
    <col min="3098" max="3098" width="6.44140625" style="147" customWidth="1"/>
    <col min="3099" max="3099" width="5.6640625" style="147" customWidth="1"/>
    <col min="3100" max="3100" width="9.109375" style="147" customWidth="1"/>
    <col min="3101" max="3103" width="8.88671875" style="147"/>
    <col min="3104" max="3104" width="11.6640625" style="147" customWidth="1"/>
    <col min="3105" max="3328" width="8.88671875" style="147"/>
    <col min="3329" max="3329" width="6.44140625" style="147" customWidth="1"/>
    <col min="3330" max="3330" width="43.33203125" style="147" customWidth="1"/>
    <col min="3331" max="3331" width="11.109375" style="147" customWidth="1"/>
    <col min="3332" max="3332" width="13.109375" style="147" customWidth="1"/>
    <col min="3333" max="3333" width="13.88671875" style="147" customWidth="1"/>
    <col min="3334" max="3334" width="8.33203125" style="147" customWidth="1"/>
    <col min="3335" max="3335" width="13" style="147" customWidth="1"/>
    <col min="3336" max="3336" width="8.109375" style="147" customWidth="1"/>
    <col min="3337" max="3337" width="7.88671875" style="147" customWidth="1"/>
    <col min="3338" max="3338" width="11.109375" style="147" customWidth="1"/>
    <col min="3339" max="3339" width="9.44140625" style="147" customWidth="1"/>
    <col min="3340" max="3340" width="9.5546875" style="147" customWidth="1"/>
    <col min="3341" max="3341" width="10.77734375" style="147" customWidth="1"/>
    <col min="3342" max="3342" width="6.5546875" style="147" customWidth="1"/>
    <col min="3343" max="3343" width="7.5546875" style="147" customWidth="1"/>
    <col min="3344" max="3344" width="10.109375" style="147" customWidth="1"/>
    <col min="3345" max="3345" width="9.44140625" style="147" customWidth="1"/>
    <col min="3346" max="3346" width="11" style="147" customWidth="1"/>
    <col min="3347" max="3347" width="14" style="147" customWidth="1"/>
    <col min="3348" max="3348" width="9.88671875" style="147" customWidth="1"/>
    <col min="3349" max="3352" width="8.88671875" style="147"/>
    <col min="3353" max="3353" width="15" style="147" customWidth="1"/>
    <col min="3354" max="3354" width="6.44140625" style="147" customWidth="1"/>
    <col min="3355" max="3355" width="5.6640625" style="147" customWidth="1"/>
    <col min="3356" max="3356" width="9.109375" style="147" customWidth="1"/>
    <col min="3357" max="3359" width="8.88671875" style="147"/>
    <col min="3360" max="3360" width="11.6640625" style="147" customWidth="1"/>
    <col min="3361" max="3584" width="8.88671875" style="147"/>
    <col min="3585" max="3585" width="6.44140625" style="147" customWidth="1"/>
    <col min="3586" max="3586" width="43.33203125" style="147" customWidth="1"/>
    <col min="3587" max="3587" width="11.109375" style="147" customWidth="1"/>
    <col min="3588" max="3588" width="13.109375" style="147" customWidth="1"/>
    <col min="3589" max="3589" width="13.88671875" style="147" customWidth="1"/>
    <col min="3590" max="3590" width="8.33203125" style="147" customWidth="1"/>
    <col min="3591" max="3591" width="13" style="147" customWidth="1"/>
    <col min="3592" max="3592" width="8.109375" style="147" customWidth="1"/>
    <col min="3593" max="3593" width="7.88671875" style="147" customWidth="1"/>
    <col min="3594" max="3594" width="11.109375" style="147" customWidth="1"/>
    <col min="3595" max="3595" width="9.44140625" style="147" customWidth="1"/>
    <col min="3596" max="3596" width="9.5546875" style="147" customWidth="1"/>
    <col min="3597" max="3597" width="10.77734375" style="147" customWidth="1"/>
    <col min="3598" max="3598" width="6.5546875" style="147" customWidth="1"/>
    <col min="3599" max="3599" width="7.5546875" style="147" customWidth="1"/>
    <col min="3600" max="3600" width="10.109375" style="147" customWidth="1"/>
    <col min="3601" max="3601" width="9.44140625" style="147" customWidth="1"/>
    <col min="3602" max="3602" width="11" style="147" customWidth="1"/>
    <col min="3603" max="3603" width="14" style="147" customWidth="1"/>
    <col min="3604" max="3604" width="9.88671875" style="147" customWidth="1"/>
    <col min="3605" max="3608" width="8.88671875" style="147"/>
    <col min="3609" max="3609" width="15" style="147" customWidth="1"/>
    <col min="3610" max="3610" width="6.44140625" style="147" customWidth="1"/>
    <col min="3611" max="3611" width="5.6640625" style="147" customWidth="1"/>
    <col min="3612" max="3612" width="9.109375" style="147" customWidth="1"/>
    <col min="3613" max="3615" width="8.88671875" style="147"/>
    <col min="3616" max="3616" width="11.6640625" style="147" customWidth="1"/>
    <col min="3617" max="3840" width="8.88671875" style="147"/>
    <col min="3841" max="3841" width="6.44140625" style="147" customWidth="1"/>
    <col min="3842" max="3842" width="43.33203125" style="147" customWidth="1"/>
    <col min="3843" max="3843" width="11.109375" style="147" customWidth="1"/>
    <col min="3844" max="3844" width="13.109375" style="147" customWidth="1"/>
    <col min="3845" max="3845" width="13.88671875" style="147" customWidth="1"/>
    <col min="3846" max="3846" width="8.33203125" style="147" customWidth="1"/>
    <col min="3847" max="3847" width="13" style="147" customWidth="1"/>
    <col min="3848" max="3848" width="8.109375" style="147" customWidth="1"/>
    <col min="3849" max="3849" width="7.88671875" style="147" customWidth="1"/>
    <col min="3850" max="3850" width="11.109375" style="147" customWidth="1"/>
    <col min="3851" max="3851" width="9.44140625" style="147" customWidth="1"/>
    <col min="3852" max="3852" width="9.5546875" style="147" customWidth="1"/>
    <col min="3853" max="3853" width="10.77734375" style="147" customWidth="1"/>
    <col min="3854" max="3854" width="6.5546875" style="147" customWidth="1"/>
    <col min="3855" max="3855" width="7.5546875" style="147" customWidth="1"/>
    <col min="3856" max="3856" width="10.109375" style="147" customWidth="1"/>
    <col min="3857" max="3857" width="9.44140625" style="147" customWidth="1"/>
    <col min="3858" max="3858" width="11" style="147" customWidth="1"/>
    <col min="3859" max="3859" width="14" style="147" customWidth="1"/>
    <col min="3860" max="3860" width="9.88671875" style="147" customWidth="1"/>
    <col min="3861" max="3864" width="8.88671875" style="147"/>
    <col min="3865" max="3865" width="15" style="147" customWidth="1"/>
    <col min="3866" max="3866" width="6.44140625" style="147" customWidth="1"/>
    <col min="3867" max="3867" width="5.6640625" style="147" customWidth="1"/>
    <col min="3868" max="3868" width="9.109375" style="147" customWidth="1"/>
    <col min="3869" max="3871" width="8.88671875" style="147"/>
    <col min="3872" max="3872" width="11.6640625" style="147" customWidth="1"/>
    <col min="3873" max="4096" width="8.88671875" style="147"/>
    <col min="4097" max="4097" width="6.44140625" style="147" customWidth="1"/>
    <col min="4098" max="4098" width="43.33203125" style="147" customWidth="1"/>
    <col min="4099" max="4099" width="11.109375" style="147" customWidth="1"/>
    <col min="4100" max="4100" width="13.109375" style="147" customWidth="1"/>
    <col min="4101" max="4101" width="13.88671875" style="147" customWidth="1"/>
    <col min="4102" max="4102" width="8.33203125" style="147" customWidth="1"/>
    <col min="4103" max="4103" width="13" style="147" customWidth="1"/>
    <col min="4104" max="4104" width="8.109375" style="147" customWidth="1"/>
    <col min="4105" max="4105" width="7.88671875" style="147" customWidth="1"/>
    <col min="4106" max="4106" width="11.109375" style="147" customWidth="1"/>
    <col min="4107" max="4107" width="9.44140625" style="147" customWidth="1"/>
    <col min="4108" max="4108" width="9.5546875" style="147" customWidth="1"/>
    <col min="4109" max="4109" width="10.77734375" style="147" customWidth="1"/>
    <col min="4110" max="4110" width="6.5546875" style="147" customWidth="1"/>
    <col min="4111" max="4111" width="7.5546875" style="147" customWidth="1"/>
    <col min="4112" max="4112" width="10.109375" style="147" customWidth="1"/>
    <col min="4113" max="4113" width="9.44140625" style="147" customWidth="1"/>
    <col min="4114" max="4114" width="11" style="147" customWidth="1"/>
    <col min="4115" max="4115" width="14" style="147" customWidth="1"/>
    <col min="4116" max="4116" width="9.88671875" style="147" customWidth="1"/>
    <col min="4117" max="4120" width="8.88671875" style="147"/>
    <col min="4121" max="4121" width="15" style="147" customWidth="1"/>
    <col min="4122" max="4122" width="6.44140625" style="147" customWidth="1"/>
    <col min="4123" max="4123" width="5.6640625" style="147" customWidth="1"/>
    <col min="4124" max="4124" width="9.109375" style="147" customWidth="1"/>
    <col min="4125" max="4127" width="8.88671875" style="147"/>
    <col min="4128" max="4128" width="11.6640625" style="147" customWidth="1"/>
    <col min="4129" max="4352" width="8.88671875" style="147"/>
    <col min="4353" max="4353" width="6.44140625" style="147" customWidth="1"/>
    <col min="4354" max="4354" width="43.33203125" style="147" customWidth="1"/>
    <col min="4355" max="4355" width="11.109375" style="147" customWidth="1"/>
    <col min="4356" max="4356" width="13.109375" style="147" customWidth="1"/>
    <col min="4357" max="4357" width="13.88671875" style="147" customWidth="1"/>
    <col min="4358" max="4358" width="8.33203125" style="147" customWidth="1"/>
    <col min="4359" max="4359" width="13" style="147" customWidth="1"/>
    <col min="4360" max="4360" width="8.109375" style="147" customWidth="1"/>
    <col min="4361" max="4361" width="7.88671875" style="147" customWidth="1"/>
    <col min="4362" max="4362" width="11.109375" style="147" customWidth="1"/>
    <col min="4363" max="4363" width="9.44140625" style="147" customWidth="1"/>
    <col min="4364" max="4364" width="9.5546875" style="147" customWidth="1"/>
    <col min="4365" max="4365" width="10.77734375" style="147" customWidth="1"/>
    <col min="4366" max="4366" width="6.5546875" style="147" customWidth="1"/>
    <col min="4367" max="4367" width="7.5546875" style="147" customWidth="1"/>
    <col min="4368" max="4368" width="10.109375" style="147" customWidth="1"/>
    <col min="4369" max="4369" width="9.44140625" style="147" customWidth="1"/>
    <col min="4370" max="4370" width="11" style="147" customWidth="1"/>
    <col min="4371" max="4371" width="14" style="147" customWidth="1"/>
    <col min="4372" max="4372" width="9.88671875" style="147" customWidth="1"/>
    <col min="4373" max="4376" width="8.88671875" style="147"/>
    <col min="4377" max="4377" width="15" style="147" customWidth="1"/>
    <col min="4378" max="4378" width="6.44140625" style="147" customWidth="1"/>
    <col min="4379" max="4379" width="5.6640625" style="147" customWidth="1"/>
    <col min="4380" max="4380" width="9.109375" style="147" customWidth="1"/>
    <col min="4381" max="4383" width="8.88671875" style="147"/>
    <col min="4384" max="4384" width="11.6640625" style="147" customWidth="1"/>
    <col min="4385" max="4608" width="8.88671875" style="147"/>
    <col min="4609" max="4609" width="6.44140625" style="147" customWidth="1"/>
    <col min="4610" max="4610" width="43.33203125" style="147" customWidth="1"/>
    <col min="4611" max="4611" width="11.109375" style="147" customWidth="1"/>
    <col min="4612" max="4612" width="13.109375" style="147" customWidth="1"/>
    <col min="4613" max="4613" width="13.88671875" style="147" customWidth="1"/>
    <col min="4614" max="4614" width="8.33203125" style="147" customWidth="1"/>
    <col min="4615" max="4615" width="13" style="147" customWidth="1"/>
    <col min="4616" max="4616" width="8.109375" style="147" customWidth="1"/>
    <col min="4617" max="4617" width="7.88671875" style="147" customWidth="1"/>
    <col min="4618" max="4618" width="11.109375" style="147" customWidth="1"/>
    <col min="4619" max="4619" width="9.44140625" style="147" customWidth="1"/>
    <col min="4620" max="4620" width="9.5546875" style="147" customWidth="1"/>
    <col min="4621" max="4621" width="10.77734375" style="147" customWidth="1"/>
    <col min="4622" max="4622" width="6.5546875" style="147" customWidth="1"/>
    <col min="4623" max="4623" width="7.5546875" style="147" customWidth="1"/>
    <col min="4624" max="4624" width="10.109375" style="147" customWidth="1"/>
    <col min="4625" max="4625" width="9.44140625" style="147" customWidth="1"/>
    <col min="4626" max="4626" width="11" style="147" customWidth="1"/>
    <col min="4627" max="4627" width="14" style="147" customWidth="1"/>
    <col min="4628" max="4628" width="9.88671875" style="147" customWidth="1"/>
    <col min="4629" max="4632" width="8.88671875" style="147"/>
    <col min="4633" max="4633" width="15" style="147" customWidth="1"/>
    <col min="4634" max="4634" width="6.44140625" style="147" customWidth="1"/>
    <col min="4635" max="4635" width="5.6640625" style="147" customWidth="1"/>
    <col min="4636" max="4636" width="9.109375" style="147" customWidth="1"/>
    <col min="4637" max="4639" width="8.88671875" style="147"/>
    <col min="4640" max="4640" width="11.6640625" style="147" customWidth="1"/>
    <col min="4641" max="4864" width="8.88671875" style="147"/>
    <col min="4865" max="4865" width="6.44140625" style="147" customWidth="1"/>
    <col min="4866" max="4866" width="43.33203125" style="147" customWidth="1"/>
    <col min="4867" max="4867" width="11.109375" style="147" customWidth="1"/>
    <col min="4868" max="4868" width="13.109375" style="147" customWidth="1"/>
    <col min="4869" max="4869" width="13.88671875" style="147" customWidth="1"/>
    <col min="4870" max="4870" width="8.33203125" style="147" customWidth="1"/>
    <col min="4871" max="4871" width="13" style="147" customWidth="1"/>
    <col min="4872" max="4872" width="8.109375" style="147" customWidth="1"/>
    <col min="4873" max="4873" width="7.88671875" style="147" customWidth="1"/>
    <col min="4874" max="4874" width="11.109375" style="147" customWidth="1"/>
    <col min="4875" max="4875" width="9.44140625" style="147" customWidth="1"/>
    <col min="4876" max="4876" width="9.5546875" style="147" customWidth="1"/>
    <col min="4877" max="4877" width="10.77734375" style="147" customWidth="1"/>
    <col min="4878" max="4878" width="6.5546875" style="147" customWidth="1"/>
    <col min="4879" max="4879" width="7.5546875" style="147" customWidth="1"/>
    <col min="4880" max="4880" width="10.109375" style="147" customWidth="1"/>
    <col min="4881" max="4881" width="9.44140625" style="147" customWidth="1"/>
    <col min="4882" max="4882" width="11" style="147" customWidth="1"/>
    <col min="4883" max="4883" width="14" style="147" customWidth="1"/>
    <col min="4884" max="4884" width="9.88671875" style="147" customWidth="1"/>
    <col min="4885" max="4888" width="8.88671875" style="147"/>
    <col min="4889" max="4889" width="15" style="147" customWidth="1"/>
    <col min="4890" max="4890" width="6.44140625" style="147" customWidth="1"/>
    <col min="4891" max="4891" width="5.6640625" style="147" customWidth="1"/>
    <col min="4892" max="4892" width="9.109375" style="147" customWidth="1"/>
    <col min="4893" max="4895" width="8.88671875" style="147"/>
    <col min="4896" max="4896" width="11.6640625" style="147" customWidth="1"/>
    <col min="4897" max="5120" width="8.88671875" style="147"/>
    <col min="5121" max="5121" width="6.44140625" style="147" customWidth="1"/>
    <col min="5122" max="5122" width="43.33203125" style="147" customWidth="1"/>
    <col min="5123" max="5123" width="11.109375" style="147" customWidth="1"/>
    <col min="5124" max="5124" width="13.109375" style="147" customWidth="1"/>
    <col min="5125" max="5125" width="13.88671875" style="147" customWidth="1"/>
    <col min="5126" max="5126" width="8.33203125" style="147" customWidth="1"/>
    <col min="5127" max="5127" width="13" style="147" customWidth="1"/>
    <col min="5128" max="5128" width="8.109375" style="147" customWidth="1"/>
    <col min="5129" max="5129" width="7.88671875" style="147" customWidth="1"/>
    <col min="5130" max="5130" width="11.109375" style="147" customWidth="1"/>
    <col min="5131" max="5131" width="9.44140625" style="147" customWidth="1"/>
    <col min="5132" max="5132" width="9.5546875" style="147" customWidth="1"/>
    <col min="5133" max="5133" width="10.77734375" style="147" customWidth="1"/>
    <col min="5134" max="5134" width="6.5546875" style="147" customWidth="1"/>
    <col min="5135" max="5135" width="7.5546875" style="147" customWidth="1"/>
    <col min="5136" max="5136" width="10.109375" style="147" customWidth="1"/>
    <col min="5137" max="5137" width="9.44140625" style="147" customWidth="1"/>
    <col min="5138" max="5138" width="11" style="147" customWidth="1"/>
    <col min="5139" max="5139" width="14" style="147" customWidth="1"/>
    <col min="5140" max="5140" width="9.88671875" style="147" customWidth="1"/>
    <col min="5141" max="5144" width="8.88671875" style="147"/>
    <col min="5145" max="5145" width="15" style="147" customWidth="1"/>
    <col min="5146" max="5146" width="6.44140625" style="147" customWidth="1"/>
    <col min="5147" max="5147" width="5.6640625" style="147" customWidth="1"/>
    <col min="5148" max="5148" width="9.109375" style="147" customWidth="1"/>
    <col min="5149" max="5151" width="8.88671875" style="147"/>
    <col min="5152" max="5152" width="11.6640625" style="147" customWidth="1"/>
    <col min="5153" max="5376" width="8.88671875" style="147"/>
    <col min="5377" max="5377" width="6.44140625" style="147" customWidth="1"/>
    <col min="5378" max="5378" width="43.33203125" style="147" customWidth="1"/>
    <col min="5379" max="5379" width="11.109375" style="147" customWidth="1"/>
    <col min="5380" max="5380" width="13.109375" style="147" customWidth="1"/>
    <col min="5381" max="5381" width="13.88671875" style="147" customWidth="1"/>
    <col min="5382" max="5382" width="8.33203125" style="147" customWidth="1"/>
    <col min="5383" max="5383" width="13" style="147" customWidth="1"/>
    <col min="5384" max="5384" width="8.109375" style="147" customWidth="1"/>
    <col min="5385" max="5385" width="7.88671875" style="147" customWidth="1"/>
    <col min="5386" max="5386" width="11.109375" style="147" customWidth="1"/>
    <col min="5387" max="5387" width="9.44140625" style="147" customWidth="1"/>
    <col min="5388" max="5388" width="9.5546875" style="147" customWidth="1"/>
    <col min="5389" max="5389" width="10.77734375" style="147" customWidth="1"/>
    <col min="5390" max="5390" width="6.5546875" style="147" customWidth="1"/>
    <col min="5391" max="5391" width="7.5546875" style="147" customWidth="1"/>
    <col min="5392" max="5392" width="10.109375" style="147" customWidth="1"/>
    <col min="5393" max="5393" width="9.44140625" style="147" customWidth="1"/>
    <col min="5394" max="5394" width="11" style="147" customWidth="1"/>
    <col min="5395" max="5395" width="14" style="147" customWidth="1"/>
    <col min="5396" max="5396" width="9.88671875" style="147" customWidth="1"/>
    <col min="5397" max="5400" width="8.88671875" style="147"/>
    <col min="5401" max="5401" width="15" style="147" customWidth="1"/>
    <col min="5402" max="5402" width="6.44140625" style="147" customWidth="1"/>
    <col min="5403" max="5403" width="5.6640625" style="147" customWidth="1"/>
    <col min="5404" max="5404" width="9.109375" style="147" customWidth="1"/>
    <col min="5405" max="5407" width="8.88671875" style="147"/>
    <col min="5408" max="5408" width="11.6640625" style="147" customWidth="1"/>
    <col min="5409" max="5632" width="8.88671875" style="147"/>
    <col min="5633" max="5633" width="6.44140625" style="147" customWidth="1"/>
    <col min="5634" max="5634" width="43.33203125" style="147" customWidth="1"/>
    <col min="5635" max="5635" width="11.109375" style="147" customWidth="1"/>
    <col min="5636" max="5636" width="13.109375" style="147" customWidth="1"/>
    <col min="5637" max="5637" width="13.88671875" style="147" customWidth="1"/>
    <col min="5638" max="5638" width="8.33203125" style="147" customWidth="1"/>
    <col min="5639" max="5639" width="13" style="147" customWidth="1"/>
    <col min="5640" max="5640" width="8.109375" style="147" customWidth="1"/>
    <col min="5641" max="5641" width="7.88671875" style="147" customWidth="1"/>
    <col min="5642" max="5642" width="11.109375" style="147" customWidth="1"/>
    <col min="5643" max="5643" width="9.44140625" style="147" customWidth="1"/>
    <col min="5644" max="5644" width="9.5546875" style="147" customWidth="1"/>
    <col min="5645" max="5645" width="10.77734375" style="147" customWidth="1"/>
    <col min="5646" max="5646" width="6.5546875" style="147" customWidth="1"/>
    <col min="5647" max="5647" width="7.5546875" style="147" customWidth="1"/>
    <col min="5648" max="5648" width="10.109375" style="147" customWidth="1"/>
    <col min="5649" max="5649" width="9.44140625" style="147" customWidth="1"/>
    <col min="5650" max="5650" width="11" style="147" customWidth="1"/>
    <col min="5651" max="5651" width="14" style="147" customWidth="1"/>
    <col min="5652" max="5652" width="9.88671875" style="147" customWidth="1"/>
    <col min="5653" max="5656" width="8.88671875" style="147"/>
    <col min="5657" max="5657" width="15" style="147" customWidth="1"/>
    <col min="5658" max="5658" width="6.44140625" style="147" customWidth="1"/>
    <col min="5659" max="5659" width="5.6640625" style="147" customWidth="1"/>
    <col min="5660" max="5660" width="9.109375" style="147" customWidth="1"/>
    <col min="5661" max="5663" width="8.88671875" style="147"/>
    <col min="5664" max="5664" width="11.6640625" style="147" customWidth="1"/>
    <col min="5665" max="5888" width="8.88671875" style="147"/>
    <col min="5889" max="5889" width="6.44140625" style="147" customWidth="1"/>
    <col min="5890" max="5890" width="43.33203125" style="147" customWidth="1"/>
    <col min="5891" max="5891" width="11.109375" style="147" customWidth="1"/>
    <col min="5892" max="5892" width="13.109375" style="147" customWidth="1"/>
    <col min="5893" max="5893" width="13.88671875" style="147" customWidth="1"/>
    <col min="5894" max="5894" width="8.33203125" style="147" customWidth="1"/>
    <col min="5895" max="5895" width="13" style="147" customWidth="1"/>
    <col min="5896" max="5896" width="8.109375" style="147" customWidth="1"/>
    <col min="5897" max="5897" width="7.88671875" style="147" customWidth="1"/>
    <col min="5898" max="5898" width="11.109375" style="147" customWidth="1"/>
    <col min="5899" max="5899" width="9.44140625" style="147" customWidth="1"/>
    <col min="5900" max="5900" width="9.5546875" style="147" customWidth="1"/>
    <col min="5901" max="5901" width="10.77734375" style="147" customWidth="1"/>
    <col min="5902" max="5902" width="6.5546875" style="147" customWidth="1"/>
    <col min="5903" max="5903" width="7.5546875" style="147" customWidth="1"/>
    <col min="5904" max="5904" width="10.109375" style="147" customWidth="1"/>
    <col min="5905" max="5905" width="9.44140625" style="147" customWidth="1"/>
    <col min="5906" max="5906" width="11" style="147" customWidth="1"/>
    <col min="5907" max="5907" width="14" style="147" customWidth="1"/>
    <col min="5908" max="5908" width="9.88671875" style="147" customWidth="1"/>
    <col min="5909" max="5912" width="8.88671875" style="147"/>
    <col min="5913" max="5913" width="15" style="147" customWidth="1"/>
    <col min="5914" max="5914" width="6.44140625" style="147" customWidth="1"/>
    <col min="5915" max="5915" width="5.6640625" style="147" customWidth="1"/>
    <col min="5916" max="5916" width="9.109375" style="147" customWidth="1"/>
    <col min="5917" max="5919" width="8.88671875" style="147"/>
    <col min="5920" max="5920" width="11.6640625" style="147" customWidth="1"/>
    <col min="5921" max="6144" width="8.88671875" style="147"/>
    <col min="6145" max="6145" width="6.44140625" style="147" customWidth="1"/>
    <col min="6146" max="6146" width="43.33203125" style="147" customWidth="1"/>
    <col min="6147" max="6147" width="11.109375" style="147" customWidth="1"/>
    <col min="6148" max="6148" width="13.109375" style="147" customWidth="1"/>
    <col min="6149" max="6149" width="13.88671875" style="147" customWidth="1"/>
    <col min="6150" max="6150" width="8.33203125" style="147" customWidth="1"/>
    <col min="6151" max="6151" width="13" style="147" customWidth="1"/>
    <col min="6152" max="6152" width="8.109375" style="147" customWidth="1"/>
    <col min="6153" max="6153" width="7.88671875" style="147" customWidth="1"/>
    <col min="6154" max="6154" width="11.109375" style="147" customWidth="1"/>
    <col min="6155" max="6155" width="9.44140625" style="147" customWidth="1"/>
    <col min="6156" max="6156" width="9.5546875" style="147" customWidth="1"/>
    <col min="6157" max="6157" width="10.77734375" style="147" customWidth="1"/>
    <col min="6158" max="6158" width="6.5546875" style="147" customWidth="1"/>
    <col min="6159" max="6159" width="7.5546875" style="147" customWidth="1"/>
    <col min="6160" max="6160" width="10.109375" style="147" customWidth="1"/>
    <col min="6161" max="6161" width="9.44140625" style="147" customWidth="1"/>
    <col min="6162" max="6162" width="11" style="147" customWidth="1"/>
    <col min="6163" max="6163" width="14" style="147" customWidth="1"/>
    <col min="6164" max="6164" width="9.88671875" style="147" customWidth="1"/>
    <col min="6165" max="6168" width="8.88671875" style="147"/>
    <col min="6169" max="6169" width="15" style="147" customWidth="1"/>
    <col min="6170" max="6170" width="6.44140625" style="147" customWidth="1"/>
    <col min="6171" max="6171" width="5.6640625" style="147" customWidth="1"/>
    <col min="6172" max="6172" width="9.109375" style="147" customWidth="1"/>
    <col min="6173" max="6175" width="8.88671875" style="147"/>
    <col min="6176" max="6176" width="11.6640625" style="147" customWidth="1"/>
    <col min="6177" max="6400" width="8.88671875" style="147"/>
    <col min="6401" max="6401" width="6.44140625" style="147" customWidth="1"/>
    <col min="6402" max="6402" width="43.33203125" style="147" customWidth="1"/>
    <col min="6403" max="6403" width="11.109375" style="147" customWidth="1"/>
    <col min="6404" max="6404" width="13.109375" style="147" customWidth="1"/>
    <col min="6405" max="6405" width="13.88671875" style="147" customWidth="1"/>
    <col min="6406" max="6406" width="8.33203125" style="147" customWidth="1"/>
    <col min="6407" max="6407" width="13" style="147" customWidth="1"/>
    <col min="6408" max="6408" width="8.109375" style="147" customWidth="1"/>
    <col min="6409" max="6409" width="7.88671875" style="147" customWidth="1"/>
    <col min="6410" max="6410" width="11.109375" style="147" customWidth="1"/>
    <col min="6411" max="6411" width="9.44140625" style="147" customWidth="1"/>
    <col min="6412" max="6412" width="9.5546875" style="147" customWidth="1"/>
    <col min="6413" max="6413" width="10.77734375" style="147" customWidth="1"/>
    <col min="6414" max="6414" width="6.5546875" style="147" customWidth="1"/>
    <col min="6415" max="6415" width="7.5546875" style="147" customWidth="1"/>
    <col min="6416" max="6416" width="10.109375" style="147" customWidth="1"/>
    <col min="6417" max="6417" width="9.44140625" style="147" customWidth="1"/>
    <col min="6418" max="6418" width="11" style="147" customWidth="1"/>
    <col min="6419" max="6419" width="14" style="147" customWidth="1"/>
    <col min="6420" max="6420" width="9.88671875" style="147" customWidth="1"/>
    <col min="6421" max="6424" width="8.88671875" style="147"/>
    <col min="6425" max="6425" width="15" style="147" customWidth="1"/>
    <col min="6426" max="6426" width="6.44140625" style="147" customWidth="1"/>
    <col min="6427" max="6427" width="5.6640625" style="147" customWidth="1"/>
    <col min="6428" max="6428" width="9.109375" style="147" customWidth="1"/>
    <col min="6429" max="6431" width="8.88671875" style="147"/>
    <col min="6432" max="6432" width="11.6640625" style="147" customWidth="1"/>
    <col min="6433" max="6656" width="8.88671875" style="147"/>
    <col min="6657" max="6657" width="6.44140625" style="147" customWidth="1"/>
    <col min="6658" max="6658" width="43.33203125" style="147" customWidth="1"/>
    <col min="6659" max="6659" width="11.109375" style="147" customWidth="1"/>
    <col min="6660" max="6660" width="13.109375" style="147" customWidth="1"/>
    <col min="6661" max="6661" width="13.88671875" style="147" customWidth="1"/>
    <col min="6662" max="6662" width="8.33203125" style="147" customWidth="1"/>
    <col min="6663" max="6663" width="13" style="147" customWidth="1"/>
    <col min="6664" max="6664" width="8.109375" style="147" customWidth="1"/>
    <col min="6665" max="6665" width="7.88671875" style="147" customWidth="1"/>
    <col min="6666" max="6666" width="11.109375" style="147" customWidth="1"/>
    <col min="6667" max="6667" width="9.44140625" style="147" customWidth="1"/>
    <col min="6668" max="6668" width="9.5546875" style="147" customWidth="1"/>
    <col min="6669" max="6669" width="10.77734375" style="147" customWidth="1"/>
    <col min="6670" max="6670" width="6.5546875" style="147" customWidth="1"/>
    <col min="6671" max="6671" width="7.5546875" style="147" customWidth="1"/>
    <col min="6672" max="6672" width="10.109375" style="147" customWidth="1"/>
    <col min="6673" max="6673" width="9.44140625" style="147" customWidth="1"/>
    <col min="6674" max="6674" width="11" style="147" customWidth="1"/>
    <col min="6675" max="6675" width="14" style="147" customWidth="1"/>
    <col min="6676" max="6676" width="9.88671875" style="147" customWidth="1"/>
    <col min="6677" max="6680" width="8.88671875" style="147"/>
    <col min="6681" max="6681" width="15" style="147" customWidth="1"/>
    <col min="6682" max="6682" width="6.44140625" style="147" customWidth="1"/>
    <col min="6683" max="6683" width="5.6640625" style="147" customWidth="1"/>
    <col min="6684" max="6684" width="9.109375" style="147" customWidth="1"/>
    <col min="6685" max="6687" width="8.88671875" style="147"/>
    <col min="6688" max="6688" width="11.6640625" style="147" customWidth="1"/>
    <col min="6689" max="6912" width="8.88671875" style="147"/>
    <col min="6913" max="6913" width="6.44140625" style="147" customWidth="1"/>
    <col min="6914" max="6914" width="43.33203125" style="147" customWidth="1"/>
    <col min="6915" max="6915" width="11.109375" style="147" customWidth="1"/>
    <col min="6916" max="6916" width="13.109375" style="147" customWidth="1"/>
    <col min="6917" max="6917" width="13.88671875" style="147" customWidth="1"/>
    <col min="6918" max="6918" width="8.33203125" style="147" customWidth="1"/>
    <col min="6919" max="6919" width="13" style="147" customWidth="1"/>
    <col min="6920" max="6920" width="8.109375" style="147" customWidth="1"/>
    <col min="6921" max="6921" width="7.88671875" style="147" customWidth="1"/>
    <col min="6922" max="6922" width="11.109375" style="147" customWidth="1"/>
    <col min="6923" max="6923" width="9.44140625" style="147" customWidth="1"/>
    <col min="6924" max="6924" width="9.5546875" style="147" customWidth="1"/>
    <col min="6925" max="6925" width="10.77734375" style="147" customWidth="1"/>
    <col min="6926" max="6926" width="6.5546875" style="147" customWidth="1"/>
    <col min="6927" max="6927" width="7.5546875" style="147" customWidth="1"/>
    <col min="6928" max="6928" width="10.109375" style="147" customWidth="1"/>
    <col min="6929" max="6929" width="9.44140625" style="147" customWidth="1"/>
    <col min="6930" max="6930" width="11" style="147" customWidth="1"/>
    <col min="6931" max="6931" width="14" style="147" customWidth="1"/>
    <col min="6932" max="6932" width="9.88671875" style="147" customWidth="1"/>
    <col min="6933" max="6936" width="8.88671875" style="147"/>
    <col min="6937" max="6937" width="15" style="147" customWidth="1"/>
    <col min="6938" max="6938" width="6.44140625" style="147" customWidth="1"/>
    <col min="6939" max="6939" width="5.6640625" style="147" customWidth="1"/>
    <col min="6940" max="6940" width="9.109375" style="147" customWidth="1"/>
    <col min="6941" max="6943" width="8.88671875" style="147"/>
    <col min="6944" max="6944" width="11.6640625" style="147" customWidth="1"/>
    <col min="6945" max="7168" width="8.88671875" style="147"/>
    <col min="7169" max="7169" width="6.44140625" style="147" customWidth="1"/>
    <col min="7170" max="7170" width="43.33203125" style="147" customWidth="1"/>
    <col min="7171" max="7171" width="11.109375" style="147" customWidth="1"/>
    <col min="7172" max="7172" width="13.109375" style="147" customWidth="1"/>
    <col min="7173" max="7173" width="13.88671875" style="147" customWidth="1"/>
    <col min="7174" max="7174" width="8.33203125" style="147" customWidth="1"/>
    <col min="7175" max="7175" width="13" style="147" customWidth="1"/>
    <col min="7176" max="7176" width="8.109375" style="147" customWidth="1"/>
    <col min="7177" max="7177" width="7.88671875" style="147" customWidth="1"/>
    <col min="7178" max="7178" width="11.109375" style="147" customWidth="1"/>
    <col min="7179" max="7179" width="9.44140625" style="147" customWidth="1"/>
    <col min="7180" max="7180" width="9.5546875" style="147" customWidth="1"/>
    <col min="7181" max="7181" width="10.77734375" style="147" customWidth="1"/>
    <col min="7182" max="7182" width="6.5546875" style="147" customWidth="1"/>
    <col min="7183" max="7183" width="7.5546875" style="147" customWidth="1"/>
    <col min="7184" max="7184" width="10.109375" style="147" customWidth="1"/>
    <col min="7185" max="7185" width="9.44140625" style="147" customWidth="1"/>
    <col min="7186" max="7186" width="11" style="147" customWidth="1"/>
    <col min="7187" max="7187" width="14" style="147" customWidth="1"/>
    <col min="7188" max="7188" width="9.88671875" style="147" customWidth="1"/>
    <col min="7189" max="7192" width="8.88671875" style="147"/>
    <col min="7193" max="7193" width="15" style="147" customWidth="1"/>
    <col min="7194" max="7194" width="6.44140625" style="147" customWidth="1"/>
    <col min="7195" max="7195" width="5.6640625" style="147" customWidth="1"/>
    <col min="7196" max="7196" width="9.109375" style="147" customWidth="1"/>
    <col min="7197" max="7199" width="8.88671875" style="147"/>
    <col min="7200" max="7200" width="11.6640625" style="147" customWidth="1"/>
    <col min="7201" max="7424" width="8.88671875" style="147"/>
    <col min="7425" max="7425" width="6.44140625" style="147" customWidth="1"/>
    <col min="7426" max="7426" width="43.33203125" style="147" customWidth="1"/>
    <col min="7427" max="7427" width="11.109375" style="147" customWidth="1"/>
    <col min="7428" max="7428" width="13.109375" style="147" customWidth="1"/>
    <col min="7429" max="7429" width="13.88671875" style="147" customWidth="1"/>
    <col min="7430" max="7430" width="8.33203125" style="147" customWidth="1"/>
    <col min="7431" max="7431" width="13" style="147" customWidth="1"/>
    <col min="7432" max="7432" width="8.109375" style="147" customWidth="1"/>
    <col min="7433" max="7433" width="7.88671875" style="147" customWidth="1"/>
    <col min="7434" max="7434" width="11.109375" style="147" customWidth="1"/>
    <col min="7435" max="7435" width="9.44140625" style="147" customWidth="1"/>
    <col min="7436" max="7436" width="9.5546875" style="147" customWidth="1"/>
    <col min="7437" max="7437" width="10.77734375" style="147" customWidth="1"/>
    <col min="7438" max="7438" width="6.5546875" style="147" customWidth="1"/>
    <col min="7439" max="7439" width="7.5546875" style="147" customWidth="1"/>
    <col min="7440" max="7440" width="10.109375" style="147" customWidth="1"/>
    <col min="7441" max="7441" width="9.44140625" style="147" customWidth="1"/>
    <col min="7442" max="7442" width="11" style="147" customWidth="1"/>
    <col min="7443" max="7443" width="14" style="147" customWidth="1"/>
    <col min="7444" max="7444" width="9.88671875" style="147" customWidth="1"/>
    <col min="7445" max="7448" width="8.88671875" style="147"/>
    <col min="7449" max="7449" width="15" style="147" customWidth="1"/>
    <col min="7450" max="7450" width="6.44140625" style="147" customWidth="1"/>
    <col min="7451" max="7451" width="5.6640625" style="147" customWidth="1"/>
    <col min="7452" max="7452" width="9.109375" style="147" customWidth="1"/>
    <col min="7453" max="7455" width="8.88671875" style="147"/>
    <col min="7456" max="7456" width="11.6640625" style="147" customWidth="1"/>
    <col min="7457" max="7680" width="8.88671875" style="147"/>
    <col min="7681" max="7681" width="6.44140625" style="147" customWidth="1"/>
    <col min="7682" max="7682" width="43.33203125" style="147" customWidth="1"/>
    <col min="7683" max="7683" width="11.109375" style="147" customWidth="1"/>
    <col min="7684" max="7684" width="13.109375" style="147" customWidth="1"/>
    <col min="7685" max="7685" width="13.88671875" style="147" customWidth="1"/>
    <col min="7686" max="7686" width="8.33203125" style="147" customWidth="1"/>
    <col min="7687" max="7687" width="13" style="147" customWidth="1"/>
    <col min="7688" max="7688" width="8.109375" style="147" customWidth="1"/>
    <col min="7689" max="7689" width="7.88671875" style="147" customWidth="1"/>
    <col min="7690" max="7690" width="11.109375" style="147" customWidth="1"/>
    <col min="7691" max="7691" width="9.44140625" style="147" customWidth="1"/>
    <col min="7692" max="7692" width="9.5546875" style="147" customWidth="1"/>
    <col min="7693" max="7693" width="10.77734375" style="147" customWidth="1"/>
    <col min="7694" max="7694" width="6.5546875" style="147" customWidth="1"/>
    <col min="7695" max="7695" width="7.5546875" style="147" customWidth="1"/>
    <col min="7696" max="7696" width="10.109375" style="147" customWidth="1"/>
    <col min="7697" max="7697" width="9.44140625" style="147" customWidth="1"/>
    <col min="7698" max="7698" width="11" style="147" customWidth="1"/>
    <col min="7699" max="7699" width="14" style="147" customWidth="1"/>
    <col min="7700" max="7700" width="9.88671875" style="147" customWidth="1"/>
    <col min="7701" max="7704" width="8.88671875" style="147"/>
    <col min="7705" max="7705" width="15" style="147" customWidth="1"/>
    <col min="7706" max="7706" width="6.44140625" style="147" customWidth="1"/>
    <col min="7707" max="7707" width="5.6640625" style="147" customWidth="1"/>
    <col min="7708" max="7708" width="9.109375" style="147" customWidth="1"/>
    <col min="7709" max="7711" width="8.88671875" style="147"/>
    <col min="7712" max="7712" width="11.6640625" style="147" customWidth="1"/>
    <col min="7713" max="7936" width="8.88671875" style="147"/>
    <col min="7937" max="7937" width="6.44140625" style="147" customWidth="1"/>
    <col min="7938" max="7938" width="43.33203125" style="147" customWidth="1"/>
    <col min="7939" max="7939" width="11.109375" style="147" customWidth="1"/>
    <col min="7940" max="7940" width="13.109375" style="147" customWidth="1"/>
    <col min="7941" max="7941" width="13.88671875" style="147" customWidth="1"/>
    <col min="7942" max="7942" width="8.33203125" style="147" customWidth="1"/>
    <col min="7943" max="7943" width="13" style="147" customWidth="1"/>
    <col min="7944" max="7944" width="8.109375" style="147" customWidth="1"/>
    <col min="7945" max="7945" width="7.88671875" style="147" customWidth="1"/>
    <col min="7946" max="7946" width="11.109375" style="147" customWidth="1"/>
    <col min="7947" max="7947" width="9.44140625" style="147" customWidth="1"/>
    <col min="7948" max="7948" width="9.5546875" style="147" customWidth="1"/>
    <col min="7949" max="7949" width="10.77734375" style="147" customWidth="1"/>
    <col min="7950" max="7950" width="6.5546875" style="147" customWidth="1"/>
    <col min="7951" max="7951" width="7.5546875" style="147" customWidth="1"/>
    <col min="7952" max="7952" width="10.109375" style="147" customWidth="1"/>
    <col min="7953" max="7953" width="9.44140625" style="147" customWidth="1"/>
    <col min="7954" max="7954" width="11" style="147" customWidth="1"/>
    <col min="7955" max="7955" width="14" style="147" customWidth="1"/>
    <col min="7956" max="7956" width="9.88671875" style="147" customWidth="1"/>
    <col min="7957" max="7960" width="8.88671875" style="147"/>
    <col min="7961" max="7961" width="15" style="147" customWidth="1"/>
    <col min="7962" max="7962" width="6.44140625" style="147" customWidth="1"/>
    <col min="7963" max="7963" width="5.6640625" style="147" customWidth="1"/>
    <col min="7964" max="7964" width="9.109375" style="147" customWidth="1"/>
    <col min="7965" max="7967" width="8.88671875" style="147"/>
    <col min="7968" max="7968" width="11.6640625" style="147" customWidth="1"/>
    <col min="7969" max="8192" width="8.88671875" style="147"/>
    <col min="8193" max="8193" width="6.44140625" style="147" customWidth="1"/>
    <col min="8194" max="8194" width="43.33203125" style="147" customWidth="1"/>
    <col min="8195" max="8195" width="11.109375" style="147" customWidth="1"/>
    <col min="8196" max="8196" width="13.109375" style="147" customWidth="1"/>
    <col min="8197" max="8197" width="13.88671875" style="147" customWidth="1"/>
    <col min="8198" max="8198" width="8.33203125" style="147" customWidth="1"/>
    <col min="8199" max="8199" width="13" style="147" customWidth="1"/>
    <col min="8200" max="8200" width="8.109375" style="147" customWidth="1"/>
    <col min="8201" max="8201" width="7.88671875" style="147" customWidth="1"/>
    <col min="8202" max="8202" width="11.109375" style="147" customWidth="1"/>
    <col min="8203" max="8203" width="9.44140625" style="147" customWidth="1"/>
    <col min="8204" max="8204" width="9.5546875" style="147" customWidth="1"/>
    <col min="8205" max="8205" width="10.77734375" style="147" customWidth="1"/>
    <col min="8206" max="8206" width="6.5546875" style="147" customWidth="1"/>
    <col min="8207" max="8207" width="7.5546875" style="147" customWidth="1"/>
    <col min="8208" max="8208" width="10.109375" style="147" customWidth="1"/>
    <col min="8209" max="8209" width="9.44140625" style="147" customWidth="1"/>
    <col min="8210" max="8210" width="11" style="147" customWidth="1"/>
    <col min="8211" max="8211" width="14" style="147" customWidth="1"/>
    <col min="8212" max="8212" width="9.88671875" style="147" customWidth="1"/>
    <col min="8213" max="8216" width="8.88671875" style="147"/>
    <col min="8217" max="8217" width="15" style="147" customWidth="1"/>
    <col min="8218" max="8218" width="6.44140625" style="147" customWidth="1"/>
    <col min="8219" max="8219" width="5.6640625" style="147" customWidth="1"/>
    <col min="8220" max="8220" width="9.109375" style="147" customWidth="1"/>
    <col min="8221" max="8223" width="8.88671875" style="147"/>
    <col min="8224" max="8224" width="11.6640625" style="147" customWidth="1"/>
    <col min="8225" max="8448" width="8.88671875" style="147"/>
    <col min="8449" max="8449" width="6.44140625" style="147" customWidth="1"/>
    <col min="8450" max="8450" width="43.33203125" style="147" customWidth="1"/>
    <col min="8451" max="8451" width="11.109375" style="147" customWidth="1"/>
    <col min="8452" max="8452" width="13.109375" style="147" customWidth="1"/>
    <col min="8453" max="8453" width="13.88671875" style="147" customWidth="1"/>
    <col min="8454" max="8454" width="8.33203125" style="147" customWidth="1"/>
    <col min="8455" max="8455" width="13" style="147" customWidth="1"/>
    <col min="8456" max="8456" width="8.109375" style="147" customWidth="1"/>
    <col min="8457" max="8457" width="7.88671875" style="147" customWidth="1"/>
    <col min="8458" max="8458" width="11.109375" style="147" customWidth="1"/>
    <col min="8459" max="8459" width="9.44140625" style="147" customWidth="1"/>
    <col min="8460" max="8460" width="9.5546875" style="147" customWidth="1"/>
    <col min="8461" max="8461" width="10.77734375" style="147" customWidth="1"/>
    <col min="8462" max="8462" width="6.5546875" style="147" customWidth="1"/>
    <col min="8463" max="8463" width="7.5546875" style="147" customWidth="1"/>
    <col min="8464" max="8464" width="10.109375" style="147" customWidth="1"/>
    <col min="8465" max="8465" width="9.44140625" style="147" customWidth="1"/>
    <col min="8466" max="8466" width="11" style="147" customWidth="1"/>
    <col min="8467" max="8467" width="14" style="147" customWidth="1"/>
    <col min="8468" max="8468" width="9.88671875" style="147" customWidth="1"/>
    <col min="8469" max="8472" width="8.88671875" style="147"/>
    <col min="8473" max="8473" width="15" style="147" customWidth="1"/>
    <col min="8474" max="8474" width="6.44140625" style="147" customWidth="1"/>
    <col min="8475" max="8475" width="5.6640625" style="147" customWidth="1"/>
    <col min="8476" max="8476" width="9.109375" style="147" customWidth="1"/>
    <col min="8477" max="8479" width="8.88671875" style="147"/>
    <col min="8480" max="8480" width="11.6640625" style="147" customWidth="1"/>
    <col min="8481" max="8704" width="8.88671875" style="147"/>
    <col min="8705" max="8705" width="6.44140625" style="147" customWidth="1"/>
    <col min="8706" max="8706" width="43.33203125" style="147" customWidth="1"/>
    <col min="8707" max="8707" width="11.109375" style="147" customWidth="1"/>
    <col min="8708" max="8708" width="13.109375" style="147" customWidth="1"/>
    <col min="8709" max="8709" width="13.88671875" style="147" customWidth="1"/>
    <col min="8710" max="8710" width="8.33203125" style="147" customWidth="1"/>
    <col min="8711" max="8711" width="13" style="147" customWidth="1"/>
    <col min="8712" max="8712" width="8.109375" style="147" customWidth="1"/>
    <col min="8713" max="8713" width="7.88671875" style="147" customWidth="1"/>
    <col min="8714" max="8714" width="11.109375" style="147" customWidth="1"/>
    <col min="8715" max="8715" width="9.44140625" style="147" customWidth="1"/>
    <col min="8716" max="8716" width="9.5546875" style="147" customWidth="1"/>
    <col min="8717" max="8717" width="10.77734375" style="147" customWidth="1"/>
    <col min="8718" max="8718" width="6.5546875" style="147" customWidth="1"/>
    <col min="8719" max="8719" width="7.5546875" style="147" customWidth="1"/>
    <col min="8720" max="8720" width="10.109375" style="147" customWidth="1"/>
    <col min="8721" max="8721" width="9.44140625" style="147" customWidth="1"/>
    <col min="8722" max="8722" width="11" style="147" customWidth="1"/>
    <col min="8723" max="8723" width="14" style="147" customWidth="1"/>
    <col min="8724" max="8724" width="9.88671875" style="147" customWidth="1"/>
    <col min="8725" max="8728" width="8.88671875" style="147"/>
    <col min="8729" max="8729" width="15" style="147" customWidth="1"/>
    <col min="8730" max="8730" width="6.44140625" style="147" customWidth="1"/>
    <col min="8731" max="8731" width="5.6640625" style="147" customWidth="1"/>
    <col min="8732" max="8732" width="9.109375" style="147" customWidth="1"/>
    <col min="8733" max="8735" width="8.88671875" style="147"/>
    <col min="8736" max="8736" width="11.6640625" style="147" customWidth="1"/>
    <col min="8737" max="8960" width="8.88671875" style="147"/>
    <col min="8961" max="8961" width="6.44140625" style="147" customWidth="1"/>
    <col min="8962" max="8962" width="43.33203125" style="147" customWidth="1"/>
    <col min="8963" max="8963" width="11.109375" style="147" customWidth="1"/>
    <col min="8964" max="8964" width="13.109375" style="147" customWidth="1"/>
    <col min="8965" max="8965" width="13.88671875" style="147" customWidth="1"/>
    <col min="8966" max="8966" width="8.33203125" style="147" customWidth="1"/>
    <col min="8967" max="8967" width="13" style="147" customWidth="1"/>
    <col min="8968" max="8968" width="8.109375" style="147" customWidth="1"/>
    <col min="8969" max="8969" width="7.88671875" style="147" customWidth="1"/>
    <col min="8970" max="8970" width="11.109375" style="147" customWidth="1"/>
    <col min="8971" max="8971" width="9.44140625" style="147" customWidth="1"/>
    <col min="8972" max="8972" width="9.5546875" style="147" customWidth="1"/>
    <col min="8973" max="8973" width="10.77734375" style="147" customWidth="1"/>
    <col min="8974" max="8974" width="6.5546875" style="147" customWidth="1"/>
    <col min="8975" max="8975" width="7.5546875" style="147" customWidth="1"/>
    <col min="8976" max="8976" width="10.109375" style="147" customWidth="1"/>
    <col min="8977" max="8977" width="9.44140625" style="147" customWidth="1"/>
    <col min="8978" max="8978" width="11" style="147" customWidth="1"/>
    <col min="8979" max="8979" width="14" style="147" customWidth="1"/>
    <col min="8980" max="8980" width="9.88671875" style="147" customWidth="1"/>
    <col min="8981" max="8984" width="8.88671875" style="147"/>
    <col min="8985" max="8985" width="15" style="147" customWidth="1"/>
    <col min="8986" max="8986" width="6.44140625" style="147" customWidth="1"/>
    <col min="8987" max="8987" width="5.6640625" style="147" customWidth="1"/>
    <col min="8988" max="8988" width="9.109375" style="147" customWidth="1"/>
    <col min="8989" max="8991" width="8.88671875" style="147"/>
    <col min="8992" max="8992" width="11.6640625" style="147" customWidth="1"/>
    <col min="8993" max="9216" width="8.88671875" style="147"/>
    <col min="9217" max="9217" width="6.44140625" style="147" customWidth="1"/>
    <col min="9218" max="9218" width="43.33203125" style="147" customWidth="1"/>
    <col min="9219" max="9219" width="11.109375" style="147" customWidth="1"/>
    <col min="9220" max="9220" width="13.109375" style="147" customWidth="1"/>
    <col min="9221" max="9221" width="13.88671875" style="147" customWidth="1"/>
    <col min="9222" max="9222" width="8.33203125" style="147" customWidth="1"/>
    <col min="9223" max="9223" width="13" style="147" customWidth="1"/>
    <col min="9224" max="9224" width="8.109375" style="147" customWidth="1"/>
    <col min="9225" max="9225" width="7.88671875" style="147" customWidth="1"/>
    <col min="9226" max="9226" width="11.109375" style="147" customWidth="1"/>
    <col min="9227" max="9227" width="9.44140625" style="147" customWidth="1"/>
    <col min="9228" max="9228" width="9.5546875" style="147" customWidth="1"/>
    <col min="9229" max="9229" width="10.77734375" style="147" customWidth="1"/>
    <col min="9230" max="9230" width="6.5546875" style="147" customWidth="1"/>
    <col min="9231" max="9231" width="7.5546875" style="147" customWidth="1"/>
    <col min="9232" max="9232" width="10.109375" style="147" customWidth="1"/>
    <col min="9233" max="9233" width="9.44140625" style="147" customWidth="1"/>
    <col min="9234" max="9234" width="11" style="147" customWidth="1"/>
    <col min="9235" max="9235" width="14" style="147" customWidth="1"/>
    <col min="9236" max="9236" width="9.88671875" style="147" customWidth="1"/>
    <col min="9237" max="9240" width="8.88671875" style="147"/>
    <col min="9241" max="9241" width="15" style="147" customWidth="1"/>
    <col min="9242" max="9242" width="6.44140625" style="147" customWidth="1"/>
    <col min="9243" max="9243" width="5.6640625" style="147" customWidth="1"/>
    <col min="9244" max="9244" width="9.109375" style="147" customWidth="1"/>
    <col min="9245" max="9247" width="8.88671875" style="147"/>
    <col min="9248" max="9248" width="11.6640625" style="147" customWidth="1"/>
    <col min="9249" max="9472" width="8.88671875" style="147"/>
    <col min="9473" max="9473" width="6.44140625" style="147" customWidth="1"/>
    <col min="9474" max="9474" width="43.33203125" style="147" customWidth="1"/>
    <col min="9475" max="9475" width="11.109375" style="147" customWidth="1"/>
    <col min="9476" max="9476" width="13.109375" style="147" customWidth="1"/>
    <col min="9477" max="9477" width="13.88671875" style="147" customWidth="1"/>
    <col min="9478" max="9478" width="8.33203125" style="147" customWidth="1"/>
    <col min="9479" max="9479" width="13" style="147" customWidth="1"/>
    <col min="9480" max="9480" width="8.109375" style="147" customWidth="1"/>
    <col min="9481" max="9481" width="7.88671875" style="147" customWidth="1"/>
    <col min="9482" max="9482" width="11.109375" style="147" customWidth="1"/>
    <col min="9483" max="9483" width="9.44140625" style="147" customWidth="1"/>
    <col min="9484" max="9484" width="9.5546875" style="147" customWidth="1"/>
    <col min="9485" max="9485" width="10.77734375" style="147" customWidth="1"/>
    <col min="9486" max="9486" width="6.5546875" style="147" customWidth="1"/>
    <col min="9487" max="9487" width="7.5546875" style="147" customWidth="1"/>
    <col min="9488" max="9488" width="10.109375" style="147" customWidth="1"/>
    <col min="9489" max="9489" width="9.44140625" style="147" customWidth="1"/>
    <col min="9490" max="9490" width="11" style="147" customWidth="1"/>
    <col min="9491" max="9491" width="14" style="147" customWidth="1"/>
    <col min="9492" max="9492" width="9.88671875" style="147" customWidth="1"/>
    <col min="9493" max="9496" width="8.88671875" style="147"/>
    <col min="9497" max="9497" width="15" style="147" customWidth="1"/>
    <col min="9498" max="9498" width="6.44140625" style="147" customWidth="1"/>
    <col min="9499" max="9499" width="5.6640625" style="147" customWidth="1"/>
    <col min="9500" max="9500" width="9.109375" style="147" customWidth="1"/>
    <col min="9501" max="9503" width="8.88671875" style="147"/>
    <col min="9504" max="9504" width="11.6640625" style="147" customWidth="1"/>
    <col min="9505" max="9728" width="8.88671875" style="147"/>
    <col min="9729" max="9729" width="6.44140625" style="147" customWidth="1"/>
    <col min="9730" max="9730" width="43.33203125" style="147" customWidth="1"/>
    <col min="9731" max="9731" width="11.109375" style="147" customWidth="1"/>
    <col min="9732" max="9732" width="13.109375" style="147" customWidth="1"/>
    <col min="9733" max="9733" width="13.88671875" style="147" customWidth="1"/>
    <col min="9734" max="9734" width="8.33203125" style="147" customWidth="1"/>
    <col min="9735" max="9735" width="13" style="147" customWidth="1"/>
    <col min="9736" max="9736" width="8.109375" style="147" customWidth="1"/>
    <col min="9737" max="9737" width="7.88671875" style="147" customWidth="1"/>
    <col min="9738" max="9738" width="11.109375" style="147" customWidth="1"/>
    <col min="9739" max="9739" width="9.44140625" style="147" customWidth="1"/>
    <col min="9740" max="9740" width="9.5546875" style="147" customWidth="1"/>
    <col min="9741" max="9741" width="10.77734375" style="147" customWidth="1"/>
    <col min="9742" max="9742" width="6.5546875" style="147" customWidth="1"/>
    <col min="9743" max="9743" width="7.5546875" style="147" customWidth="1"/>
    <col min="9744" max="9744" width="10.109375" style="147" customWidth="1"/>
    <col min="9745" max="9745" width="9.44140625" style="147" customWidth="1"/>
    <col min="9746" max="9746" width="11" style="147" customWidth="1"/>
    <col min="9747" max="9747" width="14" style="147" customWidth="1"/>
    <col min="9748" max="9748" width="9.88671875" style="147" customWidth="1"/>
    <col min="9749" max="9752" width="8.88671875" style="147"/>
    <col min="9753" max="9753" width="15" style="147" customWidth="1"/>
    <col min="9754" max="9754" width="6.44140625" style="147" customWidth="1"/>
    <col min="9755" max="9755" width="5.6640625" style="147" customWidth="1"/>
    <col min="9756" max="9756" width="9.109375" style="147" customWidth="1"/>
    <col min="9757" max="9759" width="8.88671875" style="147"/>
    <col min="9760" max="9760" width="11.6640625" style="147" customWidth="1"/>
    <col min="9761" max="9984" width="8.88671875" style="147"/>
    <col min="9985" max="9985" width="6.44140625" style="147" customWidth="1"/>
    <col min="9986" max="9986" width="43.33203125" style="147" customWidth="1"/>
    <col min="9987" max="9987" width="11.109375" style="147" customWidth="1"/>
    <col min="9988" max="9988" width="13.109375" style="147" customWidth="1"/>
    <col min="9989" max="9989" width="13.88671875" style="147" customWidth="1"/>
    <col min="9990" max="9990" width="8.33203125" style="147" customWidth="1"/>
    <col min="9991" max="9991" width="13" style="147" customWidth="1"/>
    <col min="9992" max="9992" width="8.109375" style="147" customWidth="1"/>
    <col min="9993" max="9993" width="7.88671875" style="147" customWidth="1"/>
    <col min="9994" max="9994" width="11.109375" style="147" customWidth="1"/>
    <col min="9995" max="9995" width="9.44140625" style="147" customWidth="1"/>
    <col min="9996" max="9996" width="9.5546875" style="147" customWidth="1"/>
    <col min="9997" max="9997" width="10.77734375" style="147" customWidth="1"/>
    <col min="9998" max="9998" width="6.5546875" style="147" customWidth="1"/>
    <col min="9999" max="9999" width="7.5546875" style="147" customWidth="1"/>
    <col min="10000" max="10000" width="10.109375" style="147" customWidth="1"/>
    <col min="10001" max="10001" width="9.44140625" style="147" customWidth="1"/>
    <col min="10002" max="10002" width="11" style="147" customWidth="1"/>
    <col min="10003" max="10003" width="14" style="147" customWidth="1"/>
    <col min="10004" max="10004" width="9.88671875" style="147" customWidth="1"/>
    <col min="10005" max="10008" width="8.88671875" style="147"/>
    <col min="10009" max="10009" width="15" style="147" customWidth="1"/>
    <col min="10010" max="10010" width="6.44140625" style="147" customWidth="1"/>
    <col min="10011" max="10011" width="5.6640625" style="147" customWidth="1"/>
    <col min="10012" max="10012" width="9.109375" style="147" customWidth="1"/>
    <col min="10013" max="10015" width="8.88671875" style="147"/>
    <col min="10016" max="10016" width="11.6640625" style="147" customWidth="1"/>
    <col min="10017" max="10240" width="8.88671875" style="147"/>
    <col min="10241" max="10241" width="6.44140625" style="147" customWidth="1"/>
    <col min="10242" max="10242" width="43.33203125" style="147" customWidth="1"/>
    <col min="10243" max="10243" width="11.109375" style="147" customWidth="1"/>
    <col min="10244" max="10244" width="13.109375" style="147" customWidth="1"/>
    <col min="10245" max="10245" width="13.88671875" style="147" customWidth="1"/>
    <col min="10246" max="10246" width="8.33203125" style="147" customWidth="1"/>
    <col min="10247" max="10247" width="13" style="147" customWidth="1"/>
    <col min="10248" max="10248" width="8.109375" style="147" customWidth="1"/>
    <col min="10249" max="10249" width="7.88671875" style="147" customWidth="1"/>
    <col min="10250" max="10250" width="11.109375" style="147" customWidth="1"/>
    <col min="10251" max="10251" width="9.44140625" style="147" customWidth="1"/>
    <col min="10252" max="10252" width="9.5546875" style="147" customWidth="1"/>
    <col min="10253" max="10253" width="10.77734375" style="147" customWidth="1"/>
    <col min="10254" max="10254" width="6.5546875" style="147" customWidth="1"/>
    <col min="10255" max="10255" width="7.5546875" style="147" customWidth="1"/>
    <col min="10256" max="10256" width="10.109375" style="147" customWidth="1"/>
    <col min="10257" max="10257" width="9.44140625" style="147" customWidth="1"/>
    <col min="10258" max="10258" width="11" style="147" customWidth="1"/>
    <col min="10259" max="10259" width="14" style="147" customWidth="1"/>
    <col min="10260" max="10260" width="9.88671875" style="147" customWidth="1"/>
    <col min="10261" max="10264" width="8.88671875" style="147"/>
    <col min="10265" max="10265" width="15" style="147" customWidth="1"/>
    <col min="10266" max="10266" width="6.44140625" style="147" customWidth="1"/>
    <col min="10267" max="10267" width="5.6640625" style="147" customWidth="1"/>
    <col min="10268" max="10268" width="9.109375" style="147" customWidth="1"/>
    <col min="10269" max="10271" width="8.88671875" style="147"/>
    <col min="10272" max="10272" width="11.6640625" style="147" customWidth="1"/>
    <col min="10273" max="10496" width="8.88671875" style="147"/>
    <col min="10497" max="10497" width="6.44140625" style="147" customWidth="1"/>
    <col min="10498" max="10498" width="43.33203125" style="147" customWidth="1"/>
    <col min="10499" max="10499" width="11.109375" style="147" customWidth="1"/>
    <col min="10500" max="10500" width="13.109375" style="147" customWidth="1"/>
    <col min="10501" max="10501" width="13.88671875" style="147" customWidth="1"/>
    <col min="10502" max="10502" width="8.33203125" style="147" customWidth="1"/>
    <col min="10503" max="10503" width="13" style="147" customWidth="1"/>
    <col min="10504" max="10504" width="8.109375" style="147" customWidth="1"/>
    <col min="10505" max="10505" width="7.88671875" style="147" customWidth="1"/>
    <col min="10506" max="10506" width="11.109375" style="147" customWidth="1"/>
    <col min="10507" max="10507" width="9.44140625" style="147" customWidth="1"/>
    <col min="10508" max="10508" width="9.5546875" style="147" customWidth="1"/>
    <col min="10509" max="10509" width="10.77734375" style="147" customWidth="1"/>
    <col min="10510" max="10510" width="6.5546875" style="147" customWidth="1"/>
    <col min="10511" max="10511" width="7.5546875" style="147" customWidth="1"/>
    <col min="10512" max="10512" width="10.109375" style="147" customWidth="1"/>
    <col min="10513" max="10513" width="9.44140625" style="147" customWidth="1"/>
    <col min="10514" max="10514" width="11" style="147" customWidth="1"/>
    <col min="10515" max="10515" width="14" style="147" customWidth="1"/>
    <col min="10516" max="10516" width="9.88671875" style="147" customWidth="1"/>
    <col min="10517" max="10520" width="8.88671875" style="147"/>
    <col min="10521" max="10521" width="15" style="147" customWidth="1"/>
    <col min="10522" max="10522" width="6.44140625" style="147" customWidth="1"/>
    <col min="10523" max="10523" width="5.6640625" style="147" customWidth="1"/>
    <col min="10524" max="10524" width="9.109375" style="147" customWidth="1"/>
    <col min="10525" max="10527" width="8.88671875" style="147"/>
    <col min="10528" max="10528" width="11.6640625" style="147" customWidth="1"/>
    <col min="10529" max="10752" width="8.88671875" style="147"/>
    <col min="10753" max="10753" width="6.44140625" style="147" customWidth="1"/>
    <col min="10754" max="10754" width="43.33203125" style="147" customWidth="1"/>
    <col min="10755" max="10755" width="11.109375" style="147" customWidth="1"/>
    <col min="10756" max="10756" width="13.109375" style="147" customWidth="1"/>
    <col min="10757" max="10757" width="13.88671875" style="147" customWidth="1"/>
    <col min="10758" max="10758" width="8.33203125" style="147" customWidth="1"/>
    <col min="10759" max="10759" width="13" style="147" customWidth="1"/>
    <col min="10760" max="10760" width="8.109375" style="147" customWidth="1"/>
    <col min="10761" max="10761" width="7.88671875" style="147" customWidth="1"/>
    <col min="10762" max="10762" width="11.109375" style="147" customWidth="1"/>
    <col min="10763" max="10763" width="9.44140625" style="147" customWidth="1"/>
    <col min="10764" max="10764" width="9.5546875" style="147" customWidth="1"/>
    <col min="10765" max="10765" width="10.77734375" style="147" customWidth="1"/>
    <col min="10766" max="10766" width="6.5546875" style="147" customWidth="1"/>
    <col min="10767" max="10767" width="7.5546875" style="147" customWidth="1"/>
    <col min="10768" max="10768" width="10.109375" style="147" customWidth="1"/>
    <col min="10769" max="10769" width="9.44140625" style="147" customWidth="1"/>
    <col min="10770" max="10770" width="11" style="147" customWidth="1"/>
    <col min="10771" max="10771" width="14" style="147" customWidth="1"/>
    <col min="10772" max="10772" width="9.88671875" style="147" customWidth="1"/>
    <col min="10773" max="10776" width="8.88671875" style="147"/>
    <col min="10777" max="10777" width="15" style="147" customWidth="1"/>
    <col min="10778" max="10778" width="6.44140625" style="147" customWidth="1"/>
    <col min="10779" max="10779" width="5.6640625" style="147" customWidth="1"/>
    <col min="10780" max="10780" width="9.109375" style="147" customWidth="1"/>
    <col min="10781" max="10783" width="8.88671875" style="147"/>
    <col min="10784" max="10784" width="11.6640625" style="147" customWidth="1"/>
    <col min="10785" max="11008" width="8.88671875" style="147"/>
    <col min="11009" max="11009" width="6.44140625" style="147" customWidth="1"/>
    <col min="11010" max="11010" width="43.33203125" style="147" customWidth="1"/>
    <col min="11011" max="11011" width="11.109375" style="147" customWidth="1"/>
    <col min="11012" max="11012" width="13.109375" style="147" customWidth="1"/>
    <col min="11013" max="11013" width="13.88671875" style="147" customWidth="1"/>
    <col min="11014" max="11014" width="8.33203125" style="147" customWidth="1"/>
    <col min="11015" max="11015" width="13" style="147" customWidth="1"/>
    <col min="11016" max="11016" width="8.109375" style="147" customWidth="1"/>
    <col min="11017" max="11017" width="7.88671875" style="147" customWidth="1"/>
    <col min="11018" max="11018" width="11.109375" style="147" customWidth="1"/>
    <col min="11019" max="11019" width="9.44140625" style="147" customWidth="1"/>
    <col min="11020" max="11020" width="9.5546875" style="147" customWidth="1"/>
    <col min="11021" max="11021" width="10.77734375" style="147" customWidth="1"/>
    <col min="11022" max="11022" width="6.5546875" style="147" customWidth="1"/>
    <col min="11023" max="11023" width="7.5546875" style="147" customWidth="1"/>
    <col min="11024" max="11024" width="10.109375" style="147" customWidth="1"/>
    <col min="11025" max="11025" width="9.44140625" style="147" customWidth="1"/>
    <col min="11026" max="11026" width="11" style="147" customWidth="1"/>
    <col min="11027" max="11027" width="14" style="147" customWidth="1"/>
    <col min="11028" max="11028" width="9.88671875" style="147" customWidth="1"/>
    <col min="11029" max="11032" width="8.88671875" style="147"/>
    <col min="11033" max="11033" width="15" style="147" customWidth="1"/>
    <col min="11034" max="11034" width="6.44140625" style="147" customWidth="1"/>
    <col min="11035" max="11035" width="5.6640625" style="147" customWidth="1"/>
    <col min="11036" max="11036" width="9.109375" style="147" customWidth="1"/>
    <col min="11037" max="11039" width="8.88671875" style="147"/>
    <col min="11040" max="11040" width="11.6640625" style="147" customWidth="1"/>
    <col min="11041" max="11264" width="8.88671875" style="147"/>
    <col min="11265" max="11265" width="6.44140625" style="147" customWidth="1"/>
    <col min="11266" max="11266" width="43.33203125" style="147" customWidth="1"/>
    <col min="11267" max="11267" width="11.109375" style="147" customWidth="1"/>
    <col min="11268" max="11268" width="13.109375" style="147" customWidth="1"/>
    <col min="11269" max="11269" width="13.88671875" style="147" customWidth="1"/>
    <col min="11270" max="11270" width="8.33203125" style="147" customWidth="1"/>
    <col min="11271" max="11271" width="13" style="147" customWidth="1"/>
    <col min="11272" max="11272" width="8.109375" style="147" customWidth="1"/>
    <col min="11273" max="11273" width="7.88671875" style="147" customWidth="1"/>
    <col min="11274" max="11274" width="11.109375" style="147" customWidth="1"/>
    <col min="11275" max="11275" width="9.44140625" style="147" customWidth="1"/>
    <col min="11276" max="11276" width="9.5546875" style="147" customWidth="1"/>
    <col min="11277" max="11277" width="10.77734375" style="147" customWidth="1"/>
    <col min="11278" max="11278" width="6.5546875" style="147" customWidth="1"/>
    <col min="11279" max="11279" width="7.5546875" style="147" customWidth="1"/>
    <col min="11280" max="11280" width="10.109375" style="147" customWidth="1"/>
    <col min="11281" max="11281" width="9.44140625" style="147" customWidth="1"/>
    <col min="11282" max="11282" width="11" style="147" customWidth="1"/>
    <col min="11283" max="11283" width="14" style="147" customWidth="1"/>
    <col min="11284" max="11284" width="9.88671875" style="147" customWidth="1"/>
    <col min="11285" max="11288" width="8.88671875" style="147"/>
    <col min="11289" max="11289" width="15" style="147" customWidth="1"/>
    <col min="11290" max="11290" width="6.44140625" style="147" customWidth="1"/>
    <col min="11291" max="11291" width="5.6640625" style="147" customWidth="1"/>
    <col min="11292" max="11292" width="9.109375" style="147" customWidth="1"/>
    <col min="11293" max="11295" width="8.88671875" style="147"/>
    <col min="11296" max="11296" width="11.6640625" style="147" customWidth="1"/>
    <col min="11297" max="11520" width="8.88671875" style="147"/>
    <col min="11521" max="11521" width="6.44140625" style="147" customWidth="1"/>
    <col min="11522" max="11522" width="43.33203125" style="147" customWidth="1"/>
    <col min="11523" max="11523" width="11.109375" style="147" customWidth="1"/>
    <col min="11524" max="11524" width="13.109375" style="147" customWidth="1"/>
    <col min="11525" max="11525" width="13.88671875" style="147" customWidth="1"/>
    <col min="11526" max="11526" width="8.33203125" style="147" customWidth="1"/>
    <col min="11527" max="11527" width="13" style="147" customWidth="1"/>
    <col min="11528" max="11528" width="8.109375" style="147" customWidth="1"/>
    <col min="11529" max="11529" width="7.88671875" style="147" customWidth="1"/>
    <col min="11530" max="11530" width="11.109375" style="147" customWidth="1"/>
    <col min="11531" max="11531" width="9.44140625" style="147" customWidth="1"/>
    <col min="11532" max="11532" width="9.5546875" style="147" customWidth="1"/>
    <col min="11533" max="11533" width="10.77734375" style="147" customWidth="1"/>
    <col min="11534" max="11534" width="6.5546875" style="147" customWidth="1"/>
    <col min="11535" max="11535" width="7.5546875" style="147" customWidth="1"/>
    <col min="11536" max="11536" width="10.109375" style="147" customWidth="1"/>
    <col min="11537" max="11537" width="9.44140625" style="147" customWidth="1"/>
    <col min="11538" max="11538" width="11" style="147" customWidth="1"/>
    <col min="11539" max="11539" width="14" style="147" customWidth="1"/>
    <col min="11540" max="11540" width="9.88671875" style="147" customWidth="1"/>
    <col min="11541" max="11544" width="8.88671875" style="147"/>
    <col min="11545" max="11545" width="15" style="147" customWidth="1"/>
    <col min="11546" max="11546" width="6.44140625" style="147" customWidth="1"/>
    <col min="11547" max="11547" width="5.6640625" style="147" customWidth="1"/>
    <col min="11548" max="11548" width="9.109375" style="147" customWidth="1"/>
    <col min="11549" max="11551" width="8.88671875" style="147"/>
    <col min="11552" max="11552" width="11.6640625" style="147" customWidth="1"/>
    <col min="11553" max="11776" width="8.88671875" style="147"/>
    <col min="11777" max="11777" width="6.44140625" style="147" customWidth="1"/>
    <col min="11778" max="11778" width="43.33203125" style="147" customWidth="1"/>
    <col min="11779" max="11779" width="11.109375" style="147" customWidth="1"/>
    <col min="11780" max="11780" width="13.109375" style="147" customWidth="1"/>
    <col min="11781" max="11781" width="13.88671875" style="147" customWidth="1"/>
    <col min="11782" max="11782" width="8.33203125" style="147" customWidth="1"/>
    <col min="11783" max="11783" width="13" style="147" customWidth="1"/>
    <col min="11784" max="11784" width="8.109375" style="147" customWidth="1"/>
    <col min="11785" max="11785" width="7.88671875" style="147" customWidth="1"/>
    <col min="11786" max="11786" width="11.109375" style="147" customWidth="1"/>
    <col min="11787" max="11787" width="9.44140625" style="147" customWidth="1"/>
    <col min="11788" max="11788" width="9.5546875" style="147" customWidth="1"/>
    <col min="11789" max="11789" width="10.77734375" style="147" customWidth="1"/>
    <col min="11790" max="11790" width="6.5546875" style="147" customWidth="1"/>
    <col min="11791" max="11791" width="7.5546875" style="147" customWidth="1"/>
    <col min="11792" max="11792" width="10.109375" style="147" customWidth="1"/>
    <col min="11793" max="11793" width="9.44140625" style="147" customWidth="1"/>
    <col min="11794" max="11794" width="11" style="147" customWidth="1"/>
    <col min="11795" max="11795" width="14" style="147" customWidth="1"/>
    <col min="11796" max="11796" width="9.88671875" style="147" customWidth="1"/>
    <col min="11797" max="11800" width="8.88671875" style="147"/>
    <col min="11801" max="11801" width="15" style="147" customWidth="1"/>
    <col min="11802" max="11802" width="6.44140625" style="147" customWidth="1"/>
    <col min="11803" max="11803" width="5.6640625" style="147" customWidth="1"/>
    <col min="11804" max="11804" width="9.109375" style="147" customWidth="1"/>
    <col min="11805" max="11807" width="8.88671875" style="147"/>
    <col min="11808" max="11808" width="11.6640625" style="147" customWidth="1"/>
    <col min="11809" max="12032" width="8.88671875" style="147"/>
    <col min="12033" max="12033" width="6.44140625" style="147" customWidth="1"/>
    <col min="12034" max="12034" width="43.33203125" style="147" customWidth="1"/>
    <col min="12035" max="12035" width="11.109375" style="147" customWidth="1"/>
    <col min="12036" max="12036" width="13.109375" style="147" customWidth="1"/>
    <col min="12037" max="12037" width="13.88671875" style="147" customWidth="1"/>
    <col min="12038" max="12038" width="8.33203125" style="147" customWidth="1"/>
    <col min="12039" max="12039" width="13" style="147" customWidth="1"/>
    <col min="12040" max="12040" width="8.109375" style="147" customWidth="1"/>
    <col min="12041" max="12041" width="7.88671875" style="147" customWidth="1"/>
    <col min="12042" max="12042" width="11.109375" style="147" customWidth="1"/>
    <col min="12043" max="12043" width="9.44140625" style="147" customWidth="1"/>
    <col min="12044" max="12044" width="9.5546875" style="147" customWidth="1"/>
    <col min="12045" max="12045" width="10.77734375" style="147" customWidth="1"/>
    <col min="12046" max="12046" width="6.5546875" style="147" customWidth="1"/>
    <col min="12047" max="12047" width="7.5546875" style="147" customWidth="1"/>
    <col min="12048" max="12048" width="10.109375" style="147" customWidth="1"/>
    <col min="12049" max="12049" width="9.44140625" style="147" customWidth="1"/>
    <col min="12050" max="12050" width="11" style="147" customWidth="1"/>
    <col min="12051" max="12051" width="14" style="147" customWidth="1"/>
    <col min="12052" max="12052" width="9.88671875" style="147" customWidth="1"/>
    <col min="12053" max="12056" width="8.88671875" style="147"/>
    <col min="12057" max="12057" width="15" style="147" customWidth="1"/>
    <col min="12058" max="12058" width="6.44140625" style="147" customWidth="1"/>
    <col min="12059" max="12059" width="5.6640625" style="147" customWidth="1"/>
    <col min="12060" max="12060" width="9.109375" style="147" customWidth="1"/>
    <col min="12061" max="12063" width="8.88671875" style="147"/>
    <col min="12064" max="12064" width="11.6640625" style="147" customWidth="1"/>
    <col min="12065" max="12288" width="8.88671875" style="147"/>
    <col min="12289" max="12289" width="6.44140625" style="147" customWidth="1"/>
    <col min="12290" max="12290" width="43.33203125" style="147" customWidth="1"/>
    <col min="12291" max="12291" width="11.109375" style="147" customWidth="1"/>
    <col min="12292" max="12292" width="13.109375" style="147" customWidth="1"/>
    <col min="12293" max="12293" width="13.88671875" style="147" customWidth="1"/>
    <col min="12294" max="12294" width="8.33203125" style="147" customWidth="1"/>
    <col min="12295" max="12295" width="13" style="147" customWidth="1"/>
    <col min="12296" max="12296" width="8.109375" style="147" customWidth="1"/>
    <col min="12297" max="12297" width="7.88671875" style="147" customWidth="1"/>
    <col min="12298" max="12298" width="11.109375" style="147" customWidth="1"/>
    <col min="12299" max="12299" width="9.44140625" style="147" customWidth="1"/>
    <col min="12300" max="12300" width="9.5546875" style="147" customWidth="1"/>
    <col min="12301" max="12301" width="10.77734375" style="147" customWidth="1"/>
    <col min="12302" max="12302" width="6.5546875" style="147" customWidth="1"/>
    <col min="12303" max="12303" width="7.5546875" style="147" customWidth="1"/>
    <col min="12304" max="12304" width="10.109375" style="147" customWidth="1"/>
    <col min="12305" max="12305" width="9.44140625" style="147" customWidth="1"/>
    <col min="12306" max="12306" width="11" style="147" customWidth="1"/>
    <col min="12307" max="12307" width="14" style="147" customWidth="1"/>
    <col min="12308" max="12308" width="9.88671875" style="147" customWidth="1"/>
    <col min="12309" max="12312" width="8.88671875" style="147"/>
    <col min="12313" max="12313" width="15" style="147" customWidth="1"/>
    <col min="12314" max="12314" width="6.44140625" style="147" customWidth="1"/>
    <col min="12315" max="12315" width="5.6640625" style="147" customWidth="1"/>
    <col min="12316" max="12316" width="9.109375" style="147" customWidth="1"/>
    <col min="12317" max="12319" width="8.88671875" style="147"/>
    <col min="12320" max="12320" width="11.6640625" style="147" customWidth="1"/>
    <col min="12321" max="12544" width="8.88671875" style="147"/>
    <col min="12545" max="12545" width="6.44140625" style="147" customWidth="1"/>
    <col min="12546" max="12546" width="43.33203125" style="147" customWidth="1"/>
    <col min="12547" max="12547" width="11.109375" style="147" customWidth="1"/>
    <col min="12548" max="12548" width="13.109375" style="147" customWidth="1"/>
    <col min="12549" max="12549" width="13.88671875" style="147" customWidth="1"/>
    <col min="12550" max="12550" width="8.33203125" style="147" customWidth="1"/>
    <col min="12551" max="12551" width="13" style="147" customWidth="1"/>
    <col min="12552" max="12552" width="8.109375" style="147" customWidth="1"/>
    <col min="12553" max="12553" width="7.88671875" style="147" customWidth="1"/>
    <col min="12554" max="12554" width="11.109375" style="147" customWidth="1"/>
    <col min="12555" max="12555" width="9.44140625" style="147" customWidth="1"/>
    <col min="12556" max="12556" width="9.5546875" style="147" customWidth="1"/>
    <col min="12557" max="12557" width="10.77734375" style="147" customWidth="1"/>
    <col min="12558" max="12558" width="6.5546875" style="147" customWidth="1"/>
    <col min="12559" max="12559" width="7.5546875" style="147" customWidth="1"/>
    <col min="12560" max="12560" width="10.109375" style="147" customWidth="1"/>
    <col min="12561" max="12561" width="9.44140625" style="147" customWidth="1"/>
    <col min="12562" max="12562" width="11" style="147" customWidth="1"/>
    <col min="12563" max="12563" width="14" style="147" customWidth="1"/>
    <col min="12564" max="12564" width="9.88671875" style="147" customWidth="1"/>
    <col min="12565" max="12568" width="8.88671875" style="147"/>
    <col min="12569" max="12569" width="15" style="147" customWidth="1"/>
    <col min="12570" max="12570" width="6.44140625" style="147" customWidth="1"/>
    <col min="12571" max="12571" width="5.6640625" style="147" customWidth="1"/>
    <col min="12572" max="12572" width="9.109375" style="147" customWidth="1"/>
    <col min="12573" max="12575" width="8.88671875" style="147"/>
    <col min="12576" max="12576" width="11.6640625" style="147" customWidth="1"/>
    <col min="12577" max="12800" width="8.88671875" style="147"/>
    <col min="12801" max="12801" width="6.44140625" style="147" customWidth="1"/>
    <col min="12802" max="12802" width="43.33203125" style="147" customWidth="1"/>
    <col min="12803" max="12803" width="11.109375" style="147" customWidth="1"/>
    <col min="12804" max="12804" width="13.109375" style="147" customWidth="1"/>
    <col min="12805" max="12805" width="13.88671875" style="147" customWidth="1"/>
    <col min="12806" max="12806" width="8.33203125" style="147" customWidth="1"/>
    <col min="12807" max="12807" width="13" style="147" customWidth="1"/>
    <col min="12808" max="12808" width="8.109375" style="147" customWidth="1"/>
    <col min="12809" max="12809" width="7.88671875" style="147" customWidth="1"/>
    <col min="12810" max="12810" width="11.109375" style="147" customWidth="1"/>
    <col min="12811" max="12811" width="9.44140625" style="147" customWidth="1"/>
    <col min="12812" max="12812" width="9.5546875" style="147" customWidth="1"/>
    <col min="12813" max="12813" width="10.77734375" style="147" customWidth="1"/>
    <col min="12814" max="12814" width="6.5546875" style="147" customWidth="1"/>
    <col min="12815" max="12815" width="7.5546875" style="147" customWidth="1"/>
    <col min="12816" max="12816" width="10.109375" style="147" customWidth="1"/>
    <col min="12817" max="12817" width="9.44140625" style="147" customWidth="1"/>
    <col min="12818" max="12818" width="11" style="147" customWidth="1"/>
    <col min="12819" max="12819" width="14" style="147" customWidth="1"/>
    <col min="12820" max="12820" width="9.88671875" style="147" customWidth="1"/>
    <col min="12821" max="12824" width="8.88671875" style="147"/>
    <col min="12825" max="12825" width="15" style="147" customWidth="1"/>
    <col min="12826" max="12826" width="6.44140625" style="147" customWidth="1"/>
    <col min="12827" max="12827" width="5.6640625" style="147" customWidth="1"/>
    <col min="12828" max="12828" width="9.109375" style="147" customWidth="1"/>
    <col min="12829" max="12831" width="8.88671875" style="147"/>
    <col min="12832" max="12832" width="11.6640625" style="147" customWidth="1"/>
    <col min="12833" max="13056" width="8.88671875" style="147"/>
    <col min="13057" max="13057" width="6.44140625" style="147" customWidth="1"/>
    <col min="13058" max="13058" width="43.33203125" style="147" customWidth="1"/>
    <col min="13059" max="13059" width="11.109375" style="147" customWidth="1"/>
    <col min="13060" max="13060" width="13.109375" style="147" customWidth="1"/>
    <col min="13061" max="13061" width="13.88671875" style="147" customWidth="1"/>
    <col min="13062" max="13062" width="8.33203125" style="147" customWidth="1"/>
    <col min="13063" max="13063" width="13" style="147" customWidth="1"/>
    <col min="13064" max="13064" width="8.109375" style="147" customWidth="1"/>
    <col min="13065" max="13065" width="7.88671875" style="147" customWidth="1"/>
    <col min="13066" max="13066" width="11.109375" style="147" customWidth="1"/>
    <col min="13067" max="13067" width="9.44140625" style="147" customWidth="1"/>
    <col min="13068" max="13068" width="9.5546875" style="147" customWidth="1"/>
    <col min="13069" max="13069" width="10.77734375" style="147" customWidth="1"/>
    <col min="13070" max="13070" width="6.5546875" style="147" customWidth="1"/>
    <col min="13071" max="13071" width="7.5546875" style="147" customWidth="1"/>
    <col min="13072" max="13072" width="10.109375" style="147" customWidth="1"/>
    <col min="13073" max="13073" width="9.44140625" style="147" customWidth="1"/>
    <col min="13074" max="13074" width="11" style="147" customWidth="1"/>
    <col min="13075" max="13075" width="14" style="147" customWidth="1"/>
    <col min="13076" max="13076" width="9.88671875" style="147" customWidth="1"/>
    <col min="13077" max="13080" width="8.88671875" style="147"/>
    <col min="13081" max="13081" width="15" style="147" customWidth="1"/>
    <col min="13082" max="13082" width="6.44140625" style="147" customWidth="1"/>
    <col min="13083" max="13083" width="5.6640625" style="147" customWidth="1"/>
    <col min="13084" max="13084" width="9.109375" style="147" customWidth="1"/>
    <col min="13085" max="13087" width="8.88671875" style="147"/>
    <col min="13088" max="13088" width="11.6640625" style="147" customWidth="1"/>
    <col min="13089" max="13312" width="8.88671875" style="147"/>
    <col min="13313" max="13313" width="6.44140625" style="147" customWidth="1"/>
    <col min="13314" max="13314" width="43.33203125" style="147" customWidth="1"/>
    <col min="13315" max="13315" width="11.109375" style="147" customWidth="1"/>
    <col min="13316" max="13316" width="13.109375" style="147" customWidth="1"/>
    <col min="13317" max="13317" width="13.88671875" style="147" customWidth="1"/>
    <col min="13318" max="13318" width="8.33203125" style="147" customWidth="1"/>
    <col min="13319" max="13319" width="13" style="147" customWidth="1"/>
    <col min="13320" max="13320" width="8.109375" style="147" customWidth="1"/>
    <col min="13321" max="13321" width="7.88671875" style="147" customWidth="1"/>
    <col min="13322" max="13322" width="11.109375" style="147" customWidth="1"/>
    <col min="13323" max="13323" width="9.44140625" style="147" customWidth="1"/>
    <col min="13324" max="13324" width="9.5546875" style="147" customWidth="1"/>
    <col min="13325" max="13325" width="10.77734375" style="147" customWidth="1"/>
    <col min="13326" max="13326" width="6.5546875" style="147" customWidth="1"/>
    <col min="13327" max="13327" width="7.5546875" style="147" customWidth="1"/>
    <col min="13328" max="13328" width="10.109375" style="147" customWidth="1"/>
    <col min="13329" max="13329" width="9.44140625" style="147" customWidth="1"/>
    <col min="13330" max="13330" width="11" style="147" customWidth="1"/>
    <col min="13331" max="13331" width="14" style="147" customWidth="1"/>
    <col min="13332" max="13332" width="9.88671875" style="147" customWidth="1"/>
    <col min="13333" max="13336" width="8.88671875" style="147"/>
    <col min="13337" max="13337" width="15" style="147" customWidth="1"/>
    <col min="13338" max="13338" width="6.44140625" style="147" customWidth="1"/>
    <col min="13339" max="13339" width="5.6640625" style="147" customWidth="1"/>
    <col min="13340" max="13340" width="9.109375" style="147" customWidth="1"/>
    <col min="13341" max="13343" width="8.88671875" style="147"/>
    <col min="13344" max="13344" width="11.6640625" style="147" customWidth="1"/>
    <col min="13345" max="13568" width="8.88671875" style="147"/>
    <col min="13569" max="13569" width="6.44140625" style="147" customWidth="1"/>
    <col min="13570" max="13570" width="43.33203125" style="147" customWidth="1"/>
    <col min="13571" max="13571" width="11.109375" style="147" customWidth="1"/>
    <col min="13572" max="13572" width="13.109375" style="147" customWidth="1"/>
    <col min="13573" max="13573" width="13.88671875" style="147" customWidth="1"/>
    <col min="13574" max="13574" width="8.33203125" style="147" customWidth="1"/>
    <col min="13575" max="13575" width="13" style="147" customWidth="1"/>
    <col min="13576" max="13576" width="8.109375" style="147" customWidth="1"/>
    <col min="13577" max="13577" width="7.88671875" style="147" customWidth="1"/>
    <col min="13578" max="13578" width="11.109375" style="147" customWidth="1"/>
    <col min="13579" max="13579" width="9.44140625" style="147" customWidth="1"/>
    <col min="13580" max="13580" width="9.5546875" style="147" customWidth="1"/>
    <col min="13581" max="13581" width="10.77734375" style="147" customWidth="1"/>
    <col min="13582" max="13582" width="6.5546875" style="147" customWidth="1"/>
    <col min="13583" max="13583" width="7.5546875" style="147" customWidth="1"/>
    <col min="13584" max="13584" width="10.109375" style="147" customWidth="1"/>
    <col min="13585" max="13585" width="9.44140625" style="147" customWidth="1"/>
    <col min="13586" max="13586" width="11" style="147" customWidth="1"/>
    <col min="13587" max="13587" width="14" style="147" customWidth="1"/>
    <col min="13588" max="13588" width="9.88671875" style="147" customWidth="1"/>
    <col min="13589" max="13592" width="8.88671875" style="147"/>
    <col min="13593" max="13593" width="15" style="147" customWidth="1"/>
    <col min="13594" max="13594" width="6.44140625" style="147" customWidth="1"/>
    <col min="13595" max="13595" width="5.6640625" style="147" customWidth="1"/>
    <col min="13596" max="13596" width="9.109375" style="147" customWidth="1"/>
    <col min="13597" max="13599" width="8.88671875" style="147"/>
    <col min="13600" max="13600" width="11.6640625" style="147" customWidth="1"/>
    <col min="13601" max="13824" width="8.88671875" style="147"/>
    <col min="13825" max="13825" width="6.44140625" style="147" customWidth="1"/>
    <col min="13826" max="13826" width="43.33203125" style="147" customWidth="1"/>
    <col min="13827" max="13827" width="11.109375" style="147" customWidth="1"/>
    <col min="13828" max="13828" width="13.109375" style="147" customWidth="1"/>
    <col min="13829" max="13829" width="13.88671875" style="147" customWidth="1"/>
    <col min="13830" max="13830" width="8.33203125" style="147" customWidth="1"/>
    <col min="13831" max="13831" width="13" style="147" customWidth="1"/>
    <col min="13832" max="13832" width="8.109375" style="147" customWidth="1"/>
    <col min="13833" max="13833" width="7.88671875" style="147" customWidth="1"/>
    <col min="13834" max="13834" width="11.109375" style="147" customWidth="1"/>
    <col min="13835" max="13835" width="9.44140625" style="147" customWidth="1"/>
    <col min="13836" max="13836" width="9.5546875" style="147" customWidth="1"/>
    <col min="13837" max="13837" width="10.77734375" style="147" customWidth="1"/>
    <col min="13838" max="13838" width="6.5546875" style="147" customWidth="1"/>
    <col min="13839" max="13839" width="7.5546875" style="147" customWidth="1"/>
    <col min="13840" max="13840" width="10.109375" style="147" customWidth="1"/>
    <col min="13841" max="13841" width="9.44140625" style="147" customWidth="1"/>
    <col min="13842" max="13842" width="11" style="147" customWidth="1"/>
    <col min="13843" max="13843" width="14" style="147" customWidth="1"/>
    <col min="13844" max="13844" width="9.88671875" style="147" customWidth="1"/>
    <col min="13845" max="13848" width="8.88671875" style="147"/>
    <col min="13849" max="13849" width="15" style="147" customWidth="1"/>
    <col min="13850" max="13850" width="6.44140625" style="147" customWidth="1"/>
    <col min="13851" max="13851" width="5.6640625" style="147" customWidth="1"/>
    <col min="13852" max="13852" width="9.109375" style="147" customWidth="1"/>
    <col min="13853" max="13855" width="8.88671875" style="147"/>
    <col min="13856" max="13856" width="11.6640625" style="147" customWidth="1"/>
    <col min="13857" max="14080" width="8.88671875" style="147"/>
    <col min="14081" max="14081" width="6.44140625" style="147" customWidth="1"/>
    <col min="14082" max="14082" width="43.33203125" style="147" customWidth="1"/>
    <col min="14083" max="14083" width="11.109375" style="147" customWidth="1"/>
    <col min="14084" max="14084" width="13.109375" style="147" customWidth="1"/>
    <col min="14085" max="14085" width="13.88671875" style="147" customWidth="1"/>
    <col min="14086" max="14086" width="8.33203125" style="147" customWidth="1"/>
    <col min="14087" max="14087" width="13" style="147" customWidth="1"/>
    <col min="14088" max="14088" width="8.109375" style="147" customWidth="1"/>
    <col min="14089" max="14089" width="7.88671875" style="147" customWidth="1"/>
    <col min="14090" max="14090" width="11.109375" style="147" customWidth="1"/>
    <col min="14091" max="14091" width="9.44140625" style="147" customWidth="1"/>
    <col min="14092" max="14092" width="9.5546875" style="147" customWidth="1"/>
    <col min="14093" max="14093" width="10.77734375" style="147" customWidth="1"/>
    <col min="14094" max="14094" width="6.5546875" style="147" customWidth="1"/>
    <col min="14095" max="14095" width="7.5546875" style="147" customWidth="1"/>
    <col min="14096" max="14096" width="10.109375" style="147" customWidth="1"/>
    <col min="14097" max="14097" width="9.44140625" style="147" customWidth="1"/>
    <col min="14098" max="14098" width="11" style="147" customWidth="1"/>
    <col min="14099" max="14099" width="14" style="147" customWidth="1"/>
    <col min="14100" max="14100" width="9.88671875" style="147" customWidth="1"/>
    <col min="14101" max="14104" width="8.88671875" style="147"/>
    <col min="14105" max="14105" width="15" style="147" customWidth="1"/>
    <col min="14106" max="14106" width="6.44140625" style="147" customWidth="1"/>
    <col min="14107" max="14107" width="5.6640625" style="147" customWidth="1"/>
    <col min="14108" max="14108" width="9.109375" style="147" customWidth="1"/>
    <col min="14109" max="14111" width="8.88671875" style="147"/>
    <col min="14112" max="14112" width="11.6640625" style="147" customWidth="1"/>
    <col min="14113" max="14336" width="8.88671875" style="147"/>
    <col min="14337" max="14337" width="6.44140625" style="147" customWidth="1"/>
    <col min="14338" max="14338" width="43.33203125" style="147" customWidth="1"/>
    <col min="14339" max="14339" width="11.109375" style="147" customWidth="1"/>
    <col min="14340" max="14340" width="13.109375" style="147" customWidth="1"/>
    <col min="14341" max="14341" width="13.88671875" style="147" customWidth="1"/>
    <col min="14342" max="14342" width="8.33203125" style="147" customWidth="1"/>
    <col min="14343" max="14343" width="13" style="147" customWidth="1"/>
    <col min="14344" max="14344" width="8.109375" style="147" customWidth="1"/>
    <col min="14345" max="14345" width="7.88671875" style="147" customWidth="1"/>
    <col min="14346" max="14346" width="11.109375" style="147" customWidth="1"/>
    <col min="14347" max="14347" width="9.44140625" style="147" customWidth="1"/>
    <col min="14348" max="14348" width="9.5546875" style="147" customWidth="1"/>
    <col min="14349" max="14349" width="10.77734375" style="147" customWidth="1"/>
    <col min="14350" max="14350" width="6.5546875" style="147" customWidth="1"/>
    <col min="14351" max="14351" width="7.5546875" style="147" customWidth="1"/>
    <col min="14352" max="14352" width="10.109375" style="147" customWidth="1"/>
    <col min="14353" max="14353" width="9.44140625" style="147" customWidth="1"/>
    <col min="14354" max="14354" width="11" style="147" customWidth="1"/>
    <col min="14355" max="14355" width="14" style="147" customWidth="1"/>
    <col min="14356" max="14356" width="9.88671875" style="147" customWidth="1"/>
    <col min="14357" max="14360" width="8.88671875" style="147"/>
    <col min="14361" max="14361" width="15" style="147" customWidth="1"/>
    <col min="14362" max="14362" width="6.44140625" style="147" customWidth="1"/>
    <col min="14363" max="14363" width="5.6640625" style="147" customWidth="1"/>
    <col min="14364" max="14364" width="9.109375" style="147" customWidth="1"/>
    <col min="14365" max="14367" width="8.88671875" style="147"/>
    <col min="14368" max="14368" width="11.6640625" style="147" customWidth="1"/>
    <col min="14369" max="14592" width="8.88671875" style="147"/>
    <col min="14593" max="14593" width="6.44140625" style="147" customWidth="1"/>
    <col min="14594" max="14594" width="43.33203125" style="147" customWidth="1"/>
    <col min="14595" max="14595" width="11.109375" style="147" customWidth="1"/>
    <col min="14596" max="14596" width="13.109375" style="147" customWidth="1"/>
    <col min="14597" max="14597" width="13.88671875" style="147" customWidth="1"/>
    <col min="14598" max="14598" width="8.33203125" style="147" customWidth="1"/>
    <col min="14599" max="14599" width="13" style="147" customWidth="1"/>
    <col min="14600" max="14600" width="8.109375" style="147" customWidth="1"/>
    <col min="14601" max="14601" width="7.88671875" style="147" customWidth="1"/>
    <col min="14602" max="14602" width="11.109375" style="147" customWidth="1"/>
    <col min="14603" max="14603" width="9.44140625" style="147" customWidth="1"/>
    <col min="14604" max="14604" width="9.5546875" style="147" customWidth="1"/>
    <col min="14605" max="14605" width="10.77734375" style="147" customWidth="1"/>
    <col min="14606" max="14606" width="6.5546875" style="147" customWidth="1"/>
    <col min="14607" max="14607" width="7.5546875" style="147" customWidth="1"/>
    <col min="14608" max="14608" width="10.109375" style="147" customWidth="1"/>
    <col min="14609" max="14609" width="9.44140625" style="147" customWidth="1"/>
    <col min="14610" max="14610" width="11" style="147" customWidth="1"/>
    <col min="14611" max="14611" width="14" style="147" customWidth="1"/>
    <col min="14612" max="14612" width="9.88671875" style="147" customWidth="1"/>
    <col min="14613" max="14616" width="8.88671875" style="147"/>
    <col min="14617" max="14617" width="15" style="147" customWidth="1"/>
    <col min="14618" max="14618" width="6.44140625" style="147" customWidth="1"/>
    <col min="14619" max="14619" width="5.6640625" style="147" customWidth="1"/>
    <col min="14620" max="14620" width="9.109375" style="147" customWidth="1"/>
    <col min="14621" max="14623" width="8.88671875" style="147"/>
    <col min="14624" max="14624" width="11.6640625" style="147" customWidth="1"/>
    <col min="14625" max="14848" width="8.88671875" style="147"/>
    <col min="14849" max="14849" width="6.44140625" style="147" customWidth="1"/>
    <col min="14850" max="14850" width="43.33203125" style="147" customWidth="1"/>
    <col min="14851" max="14851" width="11.109375" style="147" customWidth="1"/>
    <col min="14852" max="14852" width="13.109375" style="147" customWidth="1"/>
    <col min="14853" max="14853" width="13.88671875" style="147" customWidth="1"/>
    <col min="14854" max="14854" width="8.33203125" style="147" customWidth="1"/>
    <col min="14855" max="14855" width="13" style="147" customWidth="1"/>
    <col min="14856" max="14856" width="8.109375" style="147" customWidth="1"/>
    <col min="14857" max="14857" width="7.88671875" style="147" customWidth="1"/>
    <col min="14858" max="14858" width="11.109375" style="147" customWidth="1"/>
    <col min="14859" max="14859" width="9.44140625" style="147" customWidth="1"/>
    <col min="14860" max="14860" width="9.5546875" style="147" customWidth="1"/>
    <col min="14861" max="14861" width="10.77734375" style="147" customWidth="1"/>
    <col min="14862" max="14862" width="6.5546875" style="147" customWidth="1"/>
    <col min="14863" max="14863" width="7.5546875" style="147" customWidth="1"/>
    <col min="14864" max="14864" width="10.109375" style="147" customWidth="1"/>
    <col min="14865" max="14865" width="9.44140625" style="147" customWidth="1"/>
    <col min="14866" max="14866" width="11" style="147" customWidth="1"/>
    <col min="14867" max="14867" width="14" style="147" customWidth="1"/>
    <col min="14868" max="14868" width="9.88671875" style="147" customWidth="1"/>
    <col min="14869" max="14872" width="8.88671875" style="147"/>
    <col min="14873" max="14873" width="15" style="147" customWidth="1"/>
    <col min="14874" max="14874" width="6.44140625" style="147" customWidth="1"/>
    <col min="14875" max="14875" width="5.6640625" style="147" customWidth="1"/>
    <col min="14876" max="14876" width="9.109375" style="147" customWidth="1"/>
    <col min="14877" max="14879" width="8.88671875" style="147"/>
    <col min="14880" max="14880" width="11.6640625" style="147" customWidth="1"/>
    <col min="14881" max="15104" width="8.88671875" style="147"/>
    <col min="15105" max="15105" width="6.44140625" style="147" customWidth="1"/>
    <col min="15106" max="15106" width="43.33203125" style="147" customWidth="1"/>
    <col min="15107" max="15107" width="11.109375" style="147" customWidth="1"/>
    <col min="15108" max="15108" width="13.109375" style="147" customWidth="1"/>
    <col min="15109" max="15109" width="13.88671875" style="147" customWidth="1"/>
    <col min="15110" max="15110" width="8.33203125" style="147" customWidth="1"/>
    <col min="15111" max="15111" width="13" style="147" customWidth="1"/>
    <col min="15112" max="15112" width="8.109375" style="147" customWidth="1"/>
    <col min="15113" max="15113" width="7.88671875" style="147" customWidth="1"/>
    <col min="15114" max="15114" width="11.109375" style="147" customWidth="1"/>
    <col min="15115" max="15115" width="9.44140625" style="147" customWidth="1"/>
    <col min="15116" max="15116" width="9.5546875" style="147" customWidth="1"/>
    <col min="15117" max="15117" width="10.77734375" style="147" customWidth="1"/>
    <col min="15118" max="15118" width="6.5546875" style="147" customWidth="1"/>
    <col min="15119" max="15119" width="7.5546875" style="147" customWidth="1"/>
    <col min="15120" max="15120" width="10.109375" style="147" customWidth="1"/>
    <col min="15121" max="15121" width="9.44140625" style="147" customWidth="1"/>
    <col min="15122" max="15122" width="11" style="147" customWidth="1"/>
    <col min="15123" max="15123" width="14" style="147" customWidth="1"/>
    <col min="15124" max="15124" width="9.88671875" style="147" customWidth="1"/>
    <col min="15125" max="15128" width="8.88671875" style="147"/>
    <col min="15129" max="15129" width="15" style="147" customWidth="1"/>
    <col min="15130" max="15130" width="6.44140625" style="147" customWidth="1"/>
    <col min="15131" max="15131" width="5.6640625" style="147" customWidth="1"/>
    <col min="15132" max="15132" width="9.109375" style="147" customWidth="1"/>
    <col min="15133" max="15135" width="8.88671875" style="147"/>
    <col min="15136" max="15136" width="11.6640625" style="147" customWidth="1"/>
    <col min="15137" max="15360" width="8.88671875" style="147"/>
    <col min="15361" max="15361" width="6.44140625" style="147" customWidth="1"/>
    <col min="15362" max="15362" width="43.33203125" style="147" customWidth="1"/>
    <col min="15363" max="15363" width="11.109375" style="147" customWidth="1"/>
    <col min="15364" max="15364" width="13.109375" style="147" customWidth="1"/>
    <col min="15365" max="15365" width="13.88671875" style="147" customWidth="1"/>
    <col min="15366" max="15366" width="8.33203125" style="147" customWidth="1"/>
    <col min="15367" max="15367" width="13" style="147" customWidth="1"/>
    <col min="15368" max="15368" width="8.109375" style="147" customWidth="1"/>
    <col min="15369" max="15369" width="7.88671875" style="147" customWidth="1"/>
    <col min="15370" max="15370" width="11.109375" style="147" customWidth="1"/>
    <col min="15371" max="15371" width="9.44140625" style="147" customWidth="1"/>
    <col min="15372" max="15372" width="9.5546875" style="147" customWidth="1"/>
    <col min="15373" max="15373" width="10.77734375" style="147" customWidth="1"/>
    <col min="15374" max="15374" width="6.5546875" style="147" customWidth="1"/>
    <col min="15375" max="15375" width="7.5546875" style="147" customWidth="1"/>
    <col min="15376" max="15376" width="10.109375" style="147" customWidth="1"/>
    <col min="15377" max="15377" width="9.44140625" style="147" customWidth="1"/>
    <col min="15378" max="15378" width="11" style="147" customWidth="1"/>
    <col min="15379" max="15379" width="14" style="147" customWidth="1"/>
    <col min="15380" max="15380" width="9.88671875" style="147" customWidth="1"/>
    <col min="15381" max="15384" width="8.88671875" style="147"/>
    <col min="15385" max="15385" width="15" style="147" customWidth="1"/>
    <col min="15386" max="15386" width="6.44140625" style="147" customWidth="1"/>
    <col min="15387" max="15387" width="5.6640625" style="147" customWidth="1"/>
    <col min="15388" max="15388" width="9.109375" style="147" customWidth="1"/>
    <col min="15389" max="15391" width="8.88671875" style="147"/>
    <col min="15392" max="15392" width="11.6640625" style="147" customWidth="1"/>
    <col min="15393" max="15616" width="8.88671875" style="147"/>
    <col min="15617" max="15617" width="6.44140625" style="147" customWidth="1"/>
    <col min="15618" max="15618" width="43.33203125" style="147" customWidth="1"/>
    <col min="15619" max="15619" width="11.109375" style="147" customWidth="1"/>
    <col min="15620" max="15620" width="13.109375" style="147" customWidth="1"/>
    <col min="15621" max="15621" width="13.88671875" style="147" customWidth="1"/>
    <col min="15622" max="15622" width="8.33203125" style="147" customWidth="1"/>
    <col min="15623" max="15623" width="13" style="147" customWidth="1"/>
    <col min="15624" max="15624" width="8.109375" style="147" customWidth="1"/>
    <col min="15625" max="15625" width="7.88671875" style="147" customWidth="1"/>
    <col min="15626" max="15626" width="11.109375" style="147" customWidth="1"/>
    <col min="15627" max="15627" width="9.44140625" style="147" customWidth="1"/>
    <col min="15628" max="15628" width="9.5546875" style="147" customWidth="1"/>
    <col min="15629" max="15629" width="10.77734375" style="147" customWidth="1"/>
    <col min="15630" max="15630" width="6.5546875" style="147" customWidth="1"/>
    <col min="15631" max="15631" width="7.5546875" style="147" customWidth="1"/>
    <col min="15632" max="15632" width="10.109375" style="147" customWidth="1"/>
    <col min="15633" max="15633" width="9.44140625" style="147" customWidth="1"/>
    <col min="15634" max="15634" width="11" style="147" customWidth="1"/>
    <col min="15635" max="15635" width="14" style="147" customWidth="1"/>
    <col min="15636" max="15636" width="9.88671875" style="147" customWidth="1"/>
    <col min="15637" max="15640" width="8.88671875" style="147"/>
    <col min="15641" max="15641" width="15" style="147" customWidth="1"/>
    <col min="15642" max="15642" width="6.44140625" style="147" customWidth="1"/>
    <col min="15643" max="15643" width="5.6640625" style="147" customWidth="1"/>
    <col min="15644" max="15644" width="9.109375" style="147" customWidth="1"/>
    <col min="15645" max="15647" width="8.88671875" style="147"/>
    <col min="15648" max="15648" width="11.6640625" style="147" customWidth="1"/>
    <col min="15649" max="15872" width="8.88671875" style="147"/>
    <col min="15873" max="15873" width="6.44140625" style="147" customWidth="1"/>
    <col min="15874" max="15874" width="43.33203125" style="147" customWidth="1"/>
    <col min="15875" max="15875" width="11.109375" style="147" customWidth="1"/>
    <col min="15876" max="15876" width="13.109375" style="147" customWidth="1"/>
    <col min="15877" max="15877" width="13.88671875" style="147" customWidth="1"/>
    <col min="15878" max="15878" width="8.33203125" style="147" customWidth="1"/>
    <col min="15879" max="15879" width="13" style="147" customWidth="1"/>
    <col min="15880" max="15880" width="8.109375" style="147" customWidth="1"/>
    <col min="15881" max="15881" width="7.88671875" style="147" customWidth="1"/>
    <col min="15882" max="15882" width="11.109375" style="147" customWidth="1"/>
    <col min="15883" max="15883" width="9.44140625" style="147" customWidth="1"/>
    <col min="15884" max="15884" width="9.5546875" style="147" customWidth="1"/>
    <col min="15885" max="15885" width="10.77734375" style="147" customWidth="1"/>
    <col min="15886" max="15886" width="6.5546875" style="147" customWidth="1"/>
    <col min="15887" max="15887" width="7.5546875" style="147" customWidth="1"/>
    <col min="15888" max="15888" width="10.109375" style="147" customWidth="1"/>
    <col min="15889" max="15889" width="9.44140625" style="147" customWidth="1"/>
    <col min="15890" max="15890" width="11" style="147" customWidth="1"/>
    <col min="15891" max="15891" width="14" style="147" customWidth="1"/>
    <col min="15892" max="15892" width="9.88671875" style="147" customWidth="1"/>
    <col min="15893" max="15896" width="8.88671875" style="147"/>
    <col min="15897" max="15897" width="15" style="147" customWidth="1"/>
    <col min="15898" max="15898" width="6.44140625" style="147" customWidth="1"/>
    <col min="15899" max="15899" width="5.6640625" style="147" customWidth="1"/>
    <col min="15900" max="15900" width="9.109375" style="147" customWidth="1"/>
    <col min="15901" max="15903" width="8.88671875" style="147"/>
    <col min="15904" max="15904" width="11.6640625" style="147" customWidth="1"/>
    <col min="15905" max="16128" width="8.88671875" style="147"/>
    <col min="16129" max="16129" width="6.44140625" style="147" customWidth="1"/>
    <col min="16130" max="16130" width="43.33203125" style="147" customWidth="1"/>
    <col min="16131" max="16131" width="11.109375" style="147" customWidth="1"/>
    <col min="16132" max="16132" width="13.109375" style="147" customWidth="1"/>
    <col min="16133" max="16133" width="13.88671875" style="147" customWidth="1"/>
    <col min="16134" max="16134" width="8.33203125" style="147" customWidth="1"/>
    <col min="16135" max="16135" width="13" style="147" customWidth="1"/>
    <col min="16136" max="16136" width="8.109375" style="147" customWidth="1"/>
    <col min="16137" max="16137" width="7.88671875" style="147" customWidth="1"/>
    <col min="16138" max="16138" width="11.109375" style="147" customWidth="1"/>
    <col min="16139" max="16139" width="9.44140625" style="147" customWidth="1"/>
    <col min="16140" max="16140" width="9.5546875" style="147" customWidth="1"/>
    <col min="16141" max="16141" width="10.77734375" style="147" customWidth="1"/>
    <col min="16142" max="16142" width="6.5546875" style="147" customWidth="1"/>
    <col min="16143" max="16143" width="7.5546875" style="147" customWidth="1"/>
    <col min="16144" max="16144" width="10.109375" style="147" customWidth="1"/>
    <col min="16145" max="16145" width="9.44140625" style="147" customWidth="1"/>
    <col min="16146" max="16146" width="11" style="147" customWidth="1"/>
    <col min="16147" max="16147" width="14" style="147" customWidth="1"/>
    <col min="16148" max="16148" width="9.88671875" style="147" customWidth="1"/>
    <col min="16149" max="16152" width="8.88671875" style="147"/>
    <col min="16153" max="16153" width="15" style="147" customWidth="1"/>
    <col min="16154" max="16154" width="6.44140625" style="147" customWidth="1"/>
    <col min="16155" max="16155" width="5.6640625" style="147" customWidth="1"/>
    <col min="16156" max="16156" width="9.109375" style="147" customWidth="1"/>
    <col min="16157" max="16159" width="8.88671875" style="147"/>
    <col min="16160" max="16160" width="11.6640625" style="147" customWidth="1"/>
    <col min="16161" max="16384" width="8.88671875" style="147"/>
  </cols>
  <sheetData>
    <row r="1" spans="1:36" ht="15.75" x14ac:dyDescent="0.25">
      <c r="A1" s="145"/>
      <c r="B1" s="145"/>
      <c r="C1" s="145"/>
      <c r="D1" s="145"/>
      <c r="E1" s="146" t="s">
        <v>132</v>
      </c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36" ht="19.5" customHeight="1" x14ac:dyDescent="0.25">
      <c r="A2" s="145"/>
      <c r="B2" s="145"/>
      <c r="D2" s="145"/>
      <c r="F2" s="146"/>
      <c r="G2" s="146"/>
      <c r="H2" s="146"/>
      <c r="I2" s="145"/>
      <c r="J2" s="145"/>
      <c r="K2" s="145"/>
      <c r="L2" s="145"/>
      <c r="M2" s="145"/>
      <c r="N2" s="145"/>
      <c r="O2" s="145"/>
      <c r="P2" s="148"/>
      <c r="Q2" s="145"/>
    </row>
    <row r="3" spans="1:36" ht="15.75" x14ac:dyDescent="0.25">
      <c r="A3" s="145"/>
      <c r="B3" s="145"/>
      <c r="D3" s="145"/>
      <c r="E3" s="149" t="s">
        <v>133</v>
      </c>
      <c r="F3" s="150"/>
      <c r="G3" s="150"/>
      <c r="H3" s="151"/>
      <c r="I3" s="145"/>
      <c r="J3" s="145"/>
      <c r="L3" s="145"/>
      <c r="M3" s="145"/>
      <c r="N3" s="145"/>
      <c r="O3" s="145"/>
      <c r="P3" s="145"/>
      <c r="Q3" s="145"/>
    </row>
    <row r="4" spans="1:36" ht="15.75" x14ac:dyDescent="0.25">
      <c r="A4" s="145"/>
      <c r="B4" s="145"/>
      <c r="D4" s="150" t="s">
        <v>134</v>
      </c>
      <c r="E4" s="152">
        <v>46001</v>
      </c>
      <c r="F4" s="150"/>
      <c r="G4" s="150"/>
      <c r="H4" s="153"/>
      <c r="I4" s="145"/>
      <c r="J4" s="145"/>
      <c r="K4" s="145"/>
      <c r="L4" s="145"/>
      <c r="M4" s="145"/>
      <c r="N4" s="145"/>
      <c r="O4" s="145"/>
      <c r="P4" s="145"/>
      <c r="Q4" s="145"/>
    </row>
    <row r="5" spans="1:36" ht="15.75" x14ac:dyDescent="0.2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54"/>
      <c r="Q5" s="145"/>
    </row>
    <row r="6" spans="1:36" ht="18" x14ac:dyDescent="0.25">
      <c r="A6" s="446" t="s">
        <v>135</v>
      </c>
      <c r="B6" s="446"/>
      <c r="C6" s="446"/>
      <c r="D6" s="446"/>
      <c r="E6" s="446"/>
      <c r="F6" s="155"/>
      <c r="G6" s="155"/>
      <c r="H6" s="155"/>
      <c r="I6" s="145"/>
      <c r="J6" s="145"/>
      <c r="K6" s="145"/>
      <c r="L6" s="145"/>
      <c r="M6" s="145"/>
      <c r="N6" s="145"/>
      <c r="O6" s="145"/>
      <c r="P6" s="156"/>
      <c r="Q6" s="145"/>
    </row>
    <row r="7" spans="1:36" ht="18" x14ac:dyDescent="0.25">
      <c r="A7" s="446" t="s">
        <v>136</v>
      </c>
      <c r="B7" s="446"/>
      <c r="C7" s="446"/>
      <c r="D7" s="446"/>
      <c r="E7" s="446"/>
      <c r="F7" s="155"/>
      <c r="G7" s="155"/>
      <c r="H7" s="155"/>
      <c r="I7" s="145"/>
      <c r="J7" s="145"/>
      <c r="K7" s="145"/>
      <c r="L7" s="145"/>
      <c r="M7" s="145"/>
      <c r="N7" s="145"/>
      <c r="O7" s="145"/>
      <c r="P7" s="145"/>
      <c r="Q7" s="145"/>
    </row>
    <row r="8" spans="1:36" ht="18" x14ac:dyDescent="0.25">
      <c r="A8" s="446" t="s">
        <v>137</v>
      </c>
      <c r="B8" s="446"/>
      <c r="C8" s="446"/>
      <c r="D8" s="446"/>
      <c r="E8" s="446"/>
      <c r="F8" s="155"/>
      <c r="G8" s="155"/>
      <c r="H8" s="155"/>
      <c r="I8" s="145"/>
      <c r="J8" s="145"/>
      <c r="K8" s="145"/>
      <c r="L8" s="145"/>
      <c r="M8" s="145"/>
      <c r="N8" s="145"/>
      <c r="O8" s="145"/>
      <c r="P8" s="145"/>
      <c r="Q8" s="145"/>
    </row>
    <row r="9" spans="1:36" ht="18" customHeight="1" x14ac:dyDescent="0.25">
      <c r="A9" s="447" t="s">
        <v>213</v>
      </c>
      <c r="B9" s="447" t="s">
        <v>138</v>
      </c>
      <c r="C9" s="447"/>
      <c r="D9" s="447"/>
      <c r="E9" s="447"/>
      <c r="F9" s="155"/>
      <c r="G9" s="155"/>
      <c r="H9" s="155"/>
      <c r="I9" s="145"/>
      <c r="J9" s="145"/>
      <c r="K9" s="145"/>
      <c r="L9" s="145"/>
      <c r="M9" s="145"/>
      <c r="N9" s="145"/>
      <c r="O9" s="145"/>
      <c r="P9" s="145"/>
      <c r="Q9" s="145"/>
    </row>
    <row r="10" spans="1:36" ht="15.75" x14ac:dyDescent="0.25">
      <c r="A10" s="448" t="s">
        <v>139</v>
      </c>
      <c r="B10" s="448"/>
      <c r="C10" s="448"/>
      <c r="D10" s="448"/>
      <c r="E10" s="448"/>
      <c r="F10" s="158"/>
      <c r="G10" s="158"/>
      <c r="H10" s="158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1:36" ht="15.75" x14ac:dyDescent="0.25">
      <c r="A11" s="449" t="s">
        <v>214</v>
      </c>
      <c r="B11" s="449"/>
      <c r="C11" s="449"/>
      <c r="D11" s="449"/>
      <c r="E11" s="449"/>
      <c r="F11" s="158"/>
      <c r="G11" s="158"/>
      <c r="H11" s="158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36" ht="15.75" x14ac:dyDescent="0.25">
      <c r="A12" s="157"/>
      <c r="B12" s="157"/>
      <c r="C12" s="157"/>
      <c r="D12" s="145"/>
      <c r="E12" s="145"/>
      <c r="F12" s="158"/>
      <c r="G12" s="158"/>
      <c r="H12" s="158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1:36" ht="16.5" thickBot="1" x14ac:dyDescent="0.3">
      <c r="A13" s="159"/>
      <c r="B13" s="160"/>
      <c r="C13" s="161">
        <f>C46</f>
        <v>0</v>
      </c>
      <c r="D13" s="162"/>
      <c r="E13" s="163" t="s">
        <v>140</v>
      </c>
      <c r="F13" s="164"/>
      <c r="G13" s="164"/>
      <c r="H13" s="164"/>
      <c r="I13" s="145"/>
      <c r="J13" s="145"/>
      <c r="K13" s="164"/>
      <c r="L13" s="145"/>
      <c r="M13" s="145"/>
      <c r="N13" s="145"/>
      <c r="O13" s="145"/>
      <c r="P13" s="145"/>
      <c r="Q13" s="145"/>
      <c r="S13" s="165"/>
      <c r="T13" s="166"/>
      <c r="U13" s="166"/>
      <c r="V13" s="167"/>
      <c r="W13" s="166"/>
      <c r="AE13" s="166"/>
      <c r="AF13" s="166"/>
      <c r="AG13" s="166"/>
      <c r="AH13" s="166"/>
      <c r="AI13" s="166"/>
      <c r="AJ13" s="166"/>
    </row>
    <row r="14" spans="1:36" ht="16.5" thickBot="1" x14ac:dyDescent="0.3">
      <c r="A14" s="159"/>
      <c r="B14" s="168"/>
      <c r="C14" s="161">
        <f>C47</f>
        <v>0</v>
      </c>
      <c r="D14" s="162"/>
      <c r="E14" s="163"/>
      <c r="F14" s="164"/>
      <c r="G14" s="164"/>
      <c r="H14" s="164"/>
      <c r="I14" s="145"/>
      <c r="J14" s="145"/>
      <c r="K14" s="164"/>
      <c r="L14" s="145"/>
      <c r="M14" s="145"/>
      <c r="N14" s="145"/>
      <c r="O14" s="145"/>
      <c r="P14" s="145"/>
      <c r="Q14" s="145"/>
      <c r="S14" s="165"/>
      <c r="T14" s="166"/>
      <c r="U14" s="166"/>
      <c r="V14" s="167"/>
      <c r="W14" s="166"/>
      <c r="AE14" s="166"/>
      <c r="AF14" s="166"/>
      <c r="AG14" s="166"/>
      <c r="AH14" s="166"/>
      <c r="AI14" s="166"/>
      <c r="AJ14" s="166"/>
    </row>
    <row r="15" spans="1:36" ht="32.25" customHeight="1" thickBot="1" x14ac:dyDescent="0.3">
      <c r="A15" s="169" t="s">
        <v>141</v>
      </c>
      <c r="B15" s="170" t="s">
        <v>142</v>
      </c>
      <c r="C15" s="170" t="s">
        <v>143</v>
      </c>
      <c r="D15" s="171" t="s">
        <v>144</v>
      </c>
      <c r="E15" s="172" t="s">
        <v>145</v>
      </c>
      <c r="F15" s="157"/>
      <c r="G15" s="157"/>
      <c r="H15" s="173"/>
      <c r="I15" s="173"/>
      <c r="J15" s="173"/>
      <c r="K15" s="173"/>
      <c r="L15" s="174"/>
      <c r="M15" s="174"/>
      <c r="N15" s="174"/>
      <c r="O15" s="174"/>
      <c r="P15" s="158"/>
      <c r="Q15" s="145"/>
      <c r="R15" s="158"/>
      <c r="S15" s="175"/>
      <c r="T15" s="166"/>
      <c r="U15" s="166"/>
      <c r="V15" s="166"/>
      <c r="W15" s="166"/>
      <c r="X15" s="158"/>
      <c r="Y15" s="158"/>
      <c r="Z15" s="158"/>
      <c r="AA15" s="158"/>
      <c r="AB15" s="176"/>
      <c r="AE15" s="177"/>
      <c r="AF15" s="166"/>
      <c r="AG15" s="166"/>
      <c r="AH15" s="166"/>
      <c r="AI15" s="166"/>
      <c r="AJ15" s="166"/>
    </row>
    <row r="16" spans="1:36" ht="30" customHeight="1" x14ac:dyDescent="0.25">
      <c r="A16" s="178">
        <v>1</v>
      </c>
      <c r="B16" s="179" t="s">
        <v>146</v>
      </c>
      <c r="C16" s="180">
        <f>C57</f>
        <v>0</v>
      </c>
      <c r="D16" s="181">
        <f>SUM(D57:G57)</f>
        <v>0</v>
      </c>
      <c r="E16" s="182">
        <f>C16+D16</f>
        <v>0</v>
      </c>
      <c r="F16" s="157"/>
      <c r="G16" s="157"/>
      <c r="H16" s="183"/>
      <c r="I16" s="184"/>
      <c r="J16" s="183"/>
      <c r="K16" s="184"/>
      <c r="L16" s="145"/>
      <c r="M16" s="145"/>
      <c r="N16" s="145"/>
      <c r="O16" s="145"/>
      <c r="P16" s="185"/>
      <c r="Q16" s="186"/>
      <c r="R16" s="187"/>
      <c r="S16" s="188"/>
      <c r="T16" s="166"/>
      <c r="U16" s="166"/>
      <c r="V16" s="166"/>
      <c r="W16" s="166"/>
      <c r="X16" s="187"/>
      <c r="Y16" s="187"/>
      <c r="Z16" s="187"/>
      <c r="AA16" s="187"/>
      <c r="AB16" s="187"/>
      <c r="AE16" s="189"/>
      <c r="AF16" s="190"/>
      <c r="AG16" s="166"/>
      <c r="AH16" s="166"/>
      <c r="AI16" s="166"/>
      <c r="AJ16" s="166"/>
    </row>
    <row r="17" spans="1:36" ht="37.5" customHeight="1" x14ac:dyDescent="0.25">
      <c r="A17" s="178">
        <v>2</v>
      </c>
      <c r="B17" s="191" t="s">
        <v>147</v>
      </c>
      <c r="C17" s="180">
        <f>C58+C59+C60+C72</f>
        <v>0</v>
      </c>
      <c r="D17" s="192">
        <f>SUM(D58:G60)</f>
        <v>1.9859399999999998</v>
      </c>
      <c r="E17" s="182">
        <f t="shared" ref="E17:E35" si="0">C17+D17</f>
        <v>1.9859399999999998</v>
      </c>
      <c r="F17" s="145"/>
      <c r="G17" s="145"/>
      <c r="H17" s="186"/>
      <c r="I17" s="148"/>
      <c r="J17" s="186"/>
      <c r="K17" s="193"/>
      <c r="L17" s="194"/>
      <c r="M17" s="194"/>
      <c r="N17" s="194"/>
      <c r="O17" s="194"/>
      <c r="P17" s="185"/>
      <c r="Q17" s="186"/>
      <c r="R17" s="187"/>
      <c r="S17" s="195"/>
      <c r="T17" s="196"/>
      <c r="U17" s="197"/>
      <c r="V17" s="197"/>
      <c r="W17" s="198"/>
      <c r="X17" s="187"/>
      <c r="Y17" s="187"/>
      <c r="Z17" s="187"/>
      <c r="AA17" s="187"/>
      <c r="AB17" s="187"/>
      <c r="AE17" s="189"/>
      <c r="AF17" s="190"/>
      <c r="AG17" s="166"/>
      <c r="AH17" s="199"/>
      <c r="AI17" s="166"/>
      <c r="AJ17" s="166"/>
    </row>
    <row r="18" spans="1:36" ht="39.75" customHeight="1" x14ac:dyDescent="0.25">
      <c r="A18" s="178">
        <v>3</v>
      </c>
      <c r="B18" s="191" t="s">
        <v>148</v>
      </c>
      <c r="C18" s="180"/>
      <c r="D18" s="192">
        <f>SUM(D61:G61)</f>
        <v>5.8689305999999997</v>
      </c>
      <c r="E18" s="182">
        <f t="shared" si="0"/>
        <v>5.8689305999999997</v>
      </c>
      <c r="F18" s="200"/>
      <c r="G18" s="200"/>
      <c r="H18" s="201"/>
      <c r="I18" s="202"/>
      <c r="J18" s="201"/>
      <c r="K18" s="202"/>
      <c r="L18" s="145"/>
      <c r="M18" s="145"/>
      <c r="N18" s="145"/>
      <c r="O18" s="145"/>
      <c r="P18" s="185"/>
      <c r="Q18" s="186"/>
      <c r="R18" s="187"/>
      <c r="S18" s="195"/>
      <c r="T18" s="203"/>
      <c r="U18" s="197"/>
      <c r="V18" s="197"/>
      <c r="W18" s="198"/>
      <c r="X18" s="187"/>
      <c r="Y18" s="187"/>
      <c r="Z18" s="187"/>
      <c r="AA18" s="187"/>
      <c r="AB18" s="187"/>
      <c r="AE18" s="166"/>
      <c r="AF18" s="166"/>
      <c r="AG18" s="166"/>
      <c r="AH18" s="166"/>
      <c r="AI18" s="166"/>
      <c r="AJ18" s="166"/>
    </row>
    <row r="19" spans="1:36" ht="23.25" customHeight="1" x14ac:dyDescent="0.25">
      <c r="A19" s="178">
        <v>4</v>
      </c>
      <c r="B19" s="204" t="s">
        <v>149</v>
      </c>
      <c r="C19" s="180">
        <f>C62</f>
        <v>0</v>
      </c>
      <c r="D19" s="192">
        <f>SUM(D62:G62)</f>
        <v>0</v>
      </c>
      <c r="E19" s="182">
        <f t="shared" si="0"/>
        <v>0</v>
      </c>
      <c r="F19" s="200"/>
      <c r="G19" s="200"/>
      <c r="H19" s="187"/>
      <c r="I19" s="185"/>
      <c r="J19" s="187"/>
      <c r="K19" s="205"/>
      <c r="L19" s="148"/>
      <c r="M19" s="148"/>
      <c r="N19" s="148"/>
      <c r="O19" s="148"/>
      <c r="P19" s="185"/>
      <c r="Q19" s="186"/>
      <c r="R19" s="187"/>
      <c r="S19" s="206"/>
      <c r="T19" s="207"/>
      <c r="U19" s="206"/>
      <c r="V19" s="206"/>
      <c r="W19" s="206"/>
      <c r="X19" s="187"/>
      <c r="Y19" s="187"/>
      <c r="Z19" s="187"/>
      <c r="AA19" s="187"/>
      <c r="AB19" s="187"/>
      <c r="AE19" s="206"/>
      <c r="AF19" s="206"/>
      <c r="AG19" s="208"/>
      <c r="AH19" s="208"/>
      <c r="AI19" s="197"/>
      <c r="AJ19" s="166"/>
    </row>
    <row r="20" spans="1:36" ht="37.5" customHeight="1" x14ac:dyDescent="0.25">
      <c r="A20" s="178">
        <v>5</v>
      </c>
      <c r="B20" s="191" t="s">
        <v>150</v>
      </c>
      <c r="C20" s="180"/>
      <c r="D20" s="192">
        <f>SUM(D63:G63)</f>
        <v>0</v>
      </c>
      <c r="E20" s="182">
        <f t="shared" si="0"/>
        <v>0</v>
      </c>
      <c r="F20" s="145"/>
      <c r="G20" s="200"/>
      <c r="H20" s="201"/>
      <c r="I20" s="202"/>
      <c r="J20" s="201"/>
      <c r="K20" s="202"/>
      <c r="L20" s="145"/>
      <c r="M20" s="145"/>
      <c r="N20" s="145"/>
      <c r="O20" s="145"/>
      <c r="P20" s="185"/>
      <c r="Q20" s="186"/>
      <c r="R20" s="187"/>
      <c r="S20" s="166"/>
      <c r="T20" s="166"/>
      <c r="U20" s="166"/>
      <c r="V20" s="166"/>
      <c r="W20" s="206"/>
      <c r="X20" s="187"/>
      <c r="Y20" s="187"/>
      <c r="Z20" s="187"/>
      <c r="AA20" s="187"/>
      <c r="AB20" s="187"/>
      <c r="AE20" s="206"/>
      <c r="AF20" s="206"/>
      <c r="AI20" s="209"/>
      <c r="AJ20" s="166"/>
    </row>
    <row r="21" spans="1:36" ht="36.75" customHeight="1" x14ac:dyDescent="0.25">
      <c r="A21" s="178">
        <v>6</v>
      </c>
      <c r="B21" s="191" t="s">
        <v>151</v>
      </c>
      <c r="C21" s="205"/>
      <c r="D21" s="192">
        <f>SUM(D64:G64)</f>
        <v>55.266603408005885</v>
      </c>
      <c r="E21" s="182">
        <f t="shared" si="0"/>
        <v>55.266603408005885</v>
      </c>
      <c r="F21" s="145"/>
      <c r="G21" s="200"/>
      <c r="H21" s="201"/>
      <c r="I21" s="202"/>
      <c r="J21" s="201"/>
      <c r="K21" s="202"/>
      <c r="L21" s="145"/>
      <c r="M21" s="145"/>
      <c r="N21" s="145"/>
      <c r="O21" s="145"/>
      <c r="P21" s="185"/>
      <c r="Q21" s="186"/>
      <c r="R21" s="187"/>
      <c r="S21" s="166"/>
      <c r="T21" s="166"/>
      <c r="U21" s="166"/>
      <c r="V21" s="166"/>
      <c r="W21" s="206"/>
      <c r="X21" s="187"/>
      <c r="Y21" s="187"/>
      <c r="Z21" s="187"/>
      <c r="AA21" s="187"/>
      <c r="AB21" s="187"/>
      <c r="AE21" s="206"/>
      <c r="AF21" s="206"/>
      <c r="AI21" s="209"/>
      <c r="AJ21" s="166"/>
    </row>
    <row r="22" spans="1:36" ht="48.75" customHeight="1" x14ac:dyDescent="0.25">
      <c r="A22" s="178">
        <v>7</v>
      </c>
      <c r="B22" s="191" t="s">
        <v>152</v>
      </c>
      <c r="C22" s="210"/>
      <c r="D22" s="192">
        <f>SUM(D65:G68)</f>
        <v>0.23597639999999998</v>
      </c>
      <c r="E22" s="182">
        <f t="shared" si="0"/>
        <v>0.23597639999999998</v>
      </c>
      <c r="H22" s="201"/>
      <c r="I22" s="202"/>
      <c r="J22" s="201"/>
      <c r="K22" s="202"/>
    </row>
    <row r="23" spans="1:36" ht="39.75" customHeight="1" x14ac:dyDescent="0.25">
      <c r="A23" s="178">
        <v>8</v>
      </c>
      <c r="B23" s="191" t="s">
        <v>153</v>
      </c>
      <c r="C23" s="210"/>
      <c r="D23" s="192">
        <f>SUM(D69:G69)</f>
        <v>1.0876366799999999</v>
      </c>
      <c r="E23" s="182">
        <f t="shared" si="0"/>
        <v>1.0876366799999999</v>
      </c>
      <c r="H23" s="201"/>
      <c r="I23" s="202"/>
      <c r="J23" s="201"/>
      <c r="K23" s="202"/>
    </row>
    <row r="24" spans="1:36" ht="54.75" customHeight="1" x14ac:dyDescent="0.25">
      <c r="A24" s="178">
        <v>9</v>
      </c>
      <c r="B24" s="211" t="s">
        <v>154</v>
      </c>
      <c r="C24" s="212">
        <f>C70</f>
        <v>0</v>
      </c>
      <c r="D24" s="181"/>
      <c r="E24" s="182">
        <f t="shared" si="0"/>
        <v>0</v>
      </c>
      <c r="F24" s="145"/>
      <c r="G24" s="201"/>
      <c r="H24" s="201"/>
      <c r="I24" s="213"/>
      <c r="J24" s="201"/>
      <c r="K24" s="193"/>
      <c r="L24" s="148"/>
      <c r="M24" s="148"/>
      <c r="N24" s="148"/>
      <c r="O24" s="148"/>
      <c r="P24" s="185"/>
      <c r="Q24" s="186"/>
      <c r="R24" s="187"/>
      <c r="S24" s="214"/>
      <c r="T24" s="215"/>
      <c r="U24" s="216"/>
      <c r="V24" s="217"/>
      <c r="W24" s="218"/>
      <c r="X24" s="187"/>
      <c r="Y24" s="187"/>
      <c r="Z24" s="187"/>
      <c r="AA24" s="187"/>
      <c r="AB24" s="187"/>
      <c r="AE24" s="215"/>
      <c r="AF24" s="219"/>
      <c r="AG24" s="220"/>
      <c r="AH24" s="210"/>
      <c r="AI24" s="190"/>
      <c r="AJ24" s="166"/>
    </row>
    <row r="25" spans="1:36" ht="57.75" customHeight="1" x14ac:dyDescent="0.25">
      <c r="A25" s="178">
        <v>10</v>
      </c>
      <c r="B25" s="211" t="s">
        <v>155</v>
      </c>
      <c r="C25" s="221">
        <f>C71</f>
        <v>0</v>
      </c>
      <c r="D25" s="192">
        <f>SUM(D71:G71)</f>
        <v>0</v>
      </c>
      <c r="E25" s="182">
        <f t="shared" si="0"/>
        <v>0</v>
      </c>
      <c r="F25" s="145"/>
      <c r="G25" s="200"/>
      <c r="H25" s="187"/>
      <c r="I25" s="185"/>
      <c r="J25" s="187"/>
      <c r="K25" s="205"/>
      <c r="L25" s="148"/>
      <c r="M25" s="148"/>
      <c r="N25" s="148"/>
      <c r="O25" s="148"/>
      <c r="P25" s="158"/>
      <c r="Q25" s="222"/>
      <c r="R25" s="200"/>
      <c r="S25" s="223"/>
      <c r="T25" s="215"/>
      <c r="U25" s="216"/>
      <c r="V25" s="217"/>
      <c r="W25" s="218"/>
      <c r="X25" s="200"/>
      <c r="Y25" s="200"/>
      <c r="Z25" s="200"/>
      <c r="AA25" s="187"/>
      <c r="AB25" s="187"/>
      <c r="AE25" s="215"/>
      <c r="AF25" s="219"/>
      <c r="AG25" s="224"/>
      <c r="AI25" s="166"/>
      <c r="AJ25" s="166"/>
    </row>
    <row r="26" spans="1:36" ht="57.75" customHeight="1" x14ac:dyDescent="0.25">
      <c r="A26" s="178">
        <v>11</v>
      </c>
      <c r="B26" s="211" t="s">
        <v>156</v>
      </c>
      <c r="C26" s="221"/>
      <c r="D26" s="192">
        <f>SUM(E73:G73)</f>
        <v>0</v>
      </c>
      <c r="E26" s="182">
        <f t="shared" si="0"/>
        <v>0</v>
      </c>
      <c r="F26" s="145"/>
      <c r="G26" s="200"/>
      <c r="H26" s="201"/>
      <c r="I26" s="225"/>
      <c r="J26" s="201"/>
      <c r="K26" s="201"/>
      <c r="L26" s="148"/>
      <c r="M26" s="148"/>
      <c r="N26" s="148"/>
      <c r="O26" s="148"/>
      <c r="P26" s="158"/>
      <c r="Q26" s="222"/>
      <c r="R26" s="200"/>
      <c r="S26" s="223"/>
      <c r="T26" s="215"/>
      <c r="U26" s="216"/>
      <c r="V26" s="217"/>
      <c r="W26" s="218"/>
      <c r="X26" s="200"/>
      <c r="Y26" s="200"/>
      <c r="Z26" s="200"/>
      <c r="AA26" s="187"/>
      <c r="AB26" s="187"/>
      <c r="AE26" s="226"/>
      <c r="AF26" s="219"/>
      <c r="AG26" s="224"/>
      <c r="AI26" s="166"/>
      <c r="AJ26" s="166"/>
    </row>
    <row r="27" spans="1:36" ht="42" customHeight="1" x14ac:dyDescent="0.25">
      <c r="A27" s="178">
        <v>12</v>
      </c>
      <c r="B27" s="211" t="s">
        <v>157</v>
      </c>
      <c r="C27" s="221"/>
      <c r="D27" s="227" t="s">
        <v>158</v>
      </c>
      <c r="E27" s="227" t="s">
        <v>158</v>
      </c>
      <c r="F27" s="145"/>
      <c r="G27" s="200"/>
      <c r="H27" s="201"/>
      <c r="I27" s="225"/>
      <c r="J27" s="201"/>
      <c r="K27" s="201"/>
      <c r="L27" s="148"/>
      <c r="M27" s="148"/>
      <c r="N27" s="148"/>
      <c r="O27" s="148"/>
      <c r="P27" s="158"/>
      <c r="Q27" s="222"/>
      <c r="R27" s="200"/>
      <c r="S27" s="223"/>
      <c r="T27" s="215"/>
      <c r="U27" s="216"/>
      <c r="V27" s="217"/>
      <c r="W27" s="218"/>
      <c r="X27" s="200"/>
      <c r="Y27" s="200"/>
      <c r="Z27" s="200"/>
      <c r="AA27" s="187"/>
      <c r="AB27" s="187"/>
      <c r="AE27" s="226"/>
      <c r="AF27" s="219"/>
      <c r="AG27" s="224"/>
      <c r="AI27" s="166"/>
      <c r="AJ27" s="166"/>
    </row>
    <row r="28" spans="1:36" ht="28.5" customHeight="1" x14ac:dyDescent="0.25">
      <c r="A28" s="228">
        <v>13</v>
      </c>
      <c r="B28" s="229" t="s">
        <v>159</v>
      </c>
      <c r="C28" s="230">
        <f>C74</f>
        <v>0</v>
      </c>
      <c r="D28" s="231">
        <f>SUM(D74:G74)</f>
        <v>0</v>
      </c>
      <c r="E28" s="232">
        <f>C28+D28</f>
        <v>0</v>
      </c>
      <c r="F28" s="145"/>
      <c r="G28" s="200"/>
      <c r="H28" s="201"/>
      <c r="I28" s="233"/>
      <c r="J28" s="201"/>
      <c r="K28" s="234"/>
      <c r="L28" s="148"/>
      <c r="M28" s="148"/>
      <c r="N28" s="148"/>
      <c r="O28" s="148"/>
      <c r="P28" s="185"/>
      <c r="Q28" s="186"/>
      <c r="R28" s="187"/>
      <c r="S28" s="214"/>
      <c r="T28" s="235"/>
      <c r="U28" s="197"/>
      <c r="V28" s="236"/>
      <c r="W28" s="198"/>
      <c r="X28" s="187"/>
      <c r="Y28" s="187"/>
      <c r="Z28" s="187"/>
      <c r="AB28" s="187"/>
      <c r="AE28" s="237"/>
      <c r="AF28" s="219"/>
      <c r="AG28" s="224"/>
      <c r="AI28" s="166"/>
      <c r="AJ28" s="166"/>
    </row>
    <row r="29" spans="1:36" ht="15.75" x14ac:dyDescent="0.25">
      <c r="A29" s="238">
        <v>14</v>
      </c>
      <c r="B29" s="239" t="s">
        <v>160</v>
      </c>
      <c r="C29" s="240">
        <f>SUM(C16:C28)</f>
        <v>0</v>
      </c>
      <c r="D29" s="241">
        <f>SUM(D16:D28)</f>
        <v>64.445087088005877</v>
      </c>
      <c r="E29" s="242">
        <f t="shared" si="0"/>
        <v>64.445087088005877</v>
      </c>
      <c r="F29" s="145"/>
      <c r="G29" s="200"/>
      <c r="H29" s="243"/>
      <c r="I29" s="244"/>
      <c r="J29" s="245"/>
      <c r="K29" s="246"/>
      <c r="L29" s="145"/>
      <c r="M29" s="145"/>
      <c r="N29" s="145"/>
      <c r="O29" s="145"/>
      <c r="P29" s="185"/>
      <c r="Q29" s="186"/>
      <c r="R29" s="187"/>
      <c r="S29" s="214"/>
      <c r="T29" s="235"/>
      <c r="U29" s="197"/>
      <c r="V29" s="236"/>
      <c r="W29" s="198"/>
      <c r="X29" s="187"/>
      <c r="Y29" s="187"/>
      <c r="Z29" s="187"/>
      <c r="AB29" s="187"/>
      <c r="AE29" s="237"/>
      <c r="AF29" s="219"/>
      <c r="AG29" s="224"/>
      <c r="AI29" s="166"/>
      <c r="AJ29" s="166"/>
    </row>
    <row r="30" spans="1:36" ht="15.75" hidden="1" x14ac:dyDescent="0.25">
      <c r="A30" s="178">
        <v>15</v>
      </c>
      <c r="B30" s="247" t="s">
        <v>161</v>
      </c>
      <c r="C30" s="248">
        <v>0</v>
      </c>
      <c r="D30" s="249"/>
      <c r="E30" s="249"/>
      <c r="F30" s="250"/>
      <c r="G30" s="145"/>
      <c r="H30" s="145"/>
      <c r="L30" s="145"/>
      <c r="M30" s="145"/>
      <c r="N30" s="145"/>
      <c r="O30" s="145"/>
      <c r="P30" s="145"/>
      <c r="Q30" s="145"/>
      <c r="S30" s="251"/>
      <c r="T30" s="252"/>
      <c r="U30" s="206"/>
      <c r="V30" s="253"/>
      <c r="W30" s="207"/>
      <c r="AE30" s="207"/>
      <c r="AF30" s="207"/>
      <c r="AI30" s="207"/>
      <c r="AJ30" s="166">
        <f>AE30-AI30</f>
        <v>0</v>
      </c>
    </row>
    <row r="31" spans="1:36" ht="15.75" hidden="1" x14ac:dyDescent="0.25">
      <c r="A31" s="254" t="s">
        <v>162</v>
      </c>
      <c r="B31" s="255" t="s">
        <v>163</v>
      </c>
      <c r="C31" s="180"/>
      <c r="D31" s="256">
        <f>+(C16+C17+C18+C19+C28)*0.075</f>
        <v>0</v>
      </c>
      <c r="E31" s="182">
        <f t="shared" si="0"/>
        <v>0</v>
      </c>
      <c r="F31" s="145"/>
      <c r="G31" s="145"/>
      <c r="H31" s="145"/>
      <c r="L31" s="145"/>
      <c r="M31" s="145"/>
      <c r="N31" s="145"/>
      <c r="O31" s="145"/>
      <c r="P31" s="145"/>
      <c r="Q31" s="145"/>
      <c r="S31" s="166"/>
      <c r="T31" s="257"/>
      <c r="U31" s="208"/>
      <c r="V31" s="226"/>
      <c r="W31" s="226"/>
      <c r="AE31" s="166"/>
      <c r="AF31" s="166"/>
      <c r="AI31" s="166"/>
      <c r="AJ31" s="166"/>
    </row>
    <row r="32" spans="1:36" ht="15.75" hidden="1" x14ac:dyDescent="0.25">
      <c r="A32" s="254" t="s">
        <v>164</v>
      </c>
      <c r="B32" s="204" t="s">
        <v>165</v>
      </c>
      <c r="C32" s="180"/>
      <c r="D32" s="256">
        <f>+(D31)*0.1</f>
        <v>0</v>
      </c>
      <c r="E32" s="182">
        <f t="shared" si="0"/>
        <v>0</v>
      </c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S32" s="219"/>
      <c r="T32" s="258"/>
      <c r="U32" s="208"/>
      <c r="V32" s="226"/>
      <c r="W32" s="226"/>
      <c r="AE32" s="166"/>
      <c r="AF32" s="166"/>
      <c r="AI32" s="166"/>
      <c r="AJ32" s="166"/>
    </row>
    <row r="33" spans="1:36" ht="15.75" hidden="1" x14ac:dyDescent="0.25">
      <c r="A33" s="254" t="s">
        <v>166</v>
      </c>
      <c r="B33" s="204" t="s">
        <v>167</v>
      </c>
      <c r="C33" s="180"/>
      <c r="D33" s="256">
        <f>((C16+C17+C18+C19+C28)+D31+D32)*0.18</f>
        <v>0</v>
      </c>
      <c r="E33" s="182">
        <f t="shared" si="0"/>
        <v>0</v>
      </c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S33" s="219"/>
      <c r="T33" s="258"/>
      <c r="U33" s="208"/>
      <c r="V33" s="226"/>
      <c r="W33" s="226"/>
      <c r="AE33" s="166"/>
      <c r="AF33" s="166"/>
      <c r="AI33" s="166"/>
      <c r="AJ33" s="166"/>
    </row>
    <row r="34" spans="1:36" ht="15.75" hidden="1" x14ac:dyDescent="0.25">
      <c r="A34" s="259" t="s">
        <v>168</v>
      </c>
      <c r="B34" s="211" t="s">
        <v>169</v>
      </c>
      <c r="C34" s="260"/>
      <c r="D34" s="261">
        <f>+(C24+C25)*0.18</f>
        <v>0</v>
      </c>
      <c r="E34" s="262">
        <f t="shared" si="0"/>
        <v>0</v>
      </c>
      <c r="F34" s="145"/>
      <c r="G34" s="145"/>
      <c r="H34" s="145"/>
      <c r="I34" s="145"/>
      <c r="J34" s="200"/>
      <c r="K34" s="145"/>
      <c r="L34" s="145"/>
      <c r="M34" s="145"/>
      <c r="N34" s="145"/>
      <c r="O34" s="145"/>
      <c r="P34" s="145"/>
      <c r="Q34" s="145"/>
      <c r="S34" s="207"/>
      <c r="T34" s="263"/>
      <c r="U34" s="208"/>
      <c r="V34" s="208"/>
      <c r="W34" s="208"/>
      <c r="AE34" s="226"/>
      <c r="AF34" s="207"/>
      <c r="AI34" s="166"/>
      <c r="AJ34" s="166"/>
    </row>
    <row r="35" spans="1:36" ht="15.75" hidden="1" x14ac:dyDescent="0.25">
      <c r="A35" s="264"/>
      <c r="B35" s="265" t="s">
        <v>170</v>
      </c>
      <c r="C35" s="266">
        <f>SUM(C31:C34)</f>
        <v>0</v>
      </c>
      <c r="D35" s="256">
        <f>SUM(D31:D34)</f>
        <v>0</v>
      </c>
      <c r="E35" s="182">
        <f t="shared" si="0"/>
        <v>0</v>
      </c>
      <c r="F35" s="145"/>
      <c r="G35" s="145"/>
      <c r="H35" s="145"/>
      <c r="I35" s="145"/>
      <c r="J35" s="267"/>
      <c r="K35" s="200"/>
      <c r="L35" s="145"/>
      <c r="M35" s="145"/>
      <c r="N35" s="145"/>
      <c r="O35" s="145"/>
      <c r="P35" s="145"/>
      <c r="Q35" s="145"/>
      <c r="S35" s="207"/>
      <c r="T35" s="268"/>
      <c r="U35" s="269"/>
      <c r="V35" s="269"/>
      <c r="W35" s="269"/>
      <c r="AE35" s="237"/>
      <c r="AF35" s="207"/>
      <c r="AI35" s="166"/>
      <c r="AJ35" s="166"/>
    </row>
    <row r="36" spans="1:36" ht="15.75" x14ac:dyDescent="0.25">
      <c r="A36" s="270">
        <v>15</v>
      </c>
      <c r="B36" s="271" t="s">
        <v>171</v>
      </c>
      <c r="C36" s="272">
        <f>C35+C29</f>
        <v>0</v>
      </c>
      <c r="D36" s="273">
        <f>D35+D29</f>
        <v>64.445087088005877</v>
      </c>
      <c r="E36" s="273">
        <f>E35+E29</f>
        <v>64.445087088005877</v>
      </c>
      <c r="F36" s="145">
        <v>64.445087088005877</v>
      </c>
      <c r="G36" s="145" t="b">
        <f>E36=F36</f>
        <v>1</v>
      </c>
      <c r="H36" s="145"/>
      <c r="I36" s="145"/>
      <c r="J36" s="267"/>
      <c r="K36" s="200"/>
      <c r="L36" s="145"/>
      <c r="M36" s="145"/>
      <c r="N36" s="145"/>
      <c r="O36" s="145"/>
      <c r="P36" s="145"/>
      <c r="Q36" s="145"/>
      <c r="S36" s="207"/>
      <c r="T36" s="268"/>
      <c r="U36" s="208"/>
      <c r="V36" s="274"/>
      <c r="W36" s="226"/>
      <c r="AE36" s="237"/>
      <c r="AF36" s="207"/>
      <c r="AI36" s="166"/>
      <c r="AJ36" s="166"/>
    </row>
    <row r="37" spans="1:36" ht="15.75" x14ac:dyDescent="0.25">
      <c r="A37" s="275">
        <v>16</v>
      </c>
      <c r="B37" s="276" t="s">
        <v>172</v>
      </c>
      <c r="C37" s="277"/>
      <c r="D37" s="278">
        <f>I77</f>
        <v>0.41285699999999997</v>
      </c>
      <c r="E37" s="279">
        <f>C37+D37</f>
        <v>0.41285699999999997</v>
      </c>
      <c r="F37" s="145">
        <v>0.41285699999999992</v>
      </c>
      <c r="G37" s="145" t="b">
        <f t="shared" ref="G37:G38" si="1">E37=F37</f>
        <v>1</v>
      </c>
      <c r="H37" s="145"/>
      <c r="I37" s="145"/>
      <c r="J37" s="267"/>
      <c r="K37" s="200"/>
      <c r="L37" s="145"/>
      <c r="M37" s="145"/>
      <c r="N37" s="145"/>
      <c r="O37" s="145"/>
      <c r="P37" s="145"/>
      <c r="Q37" s="145"/>
      <c r="S37" s="207"/>
      <c r="T37" s="268"/>
      <c r="U37" s="208"/>
      <c r="V37" s="274"/>
      <c r="W37" s="226"/>
      <c r="AE37" s="237"/>
      <c r="AF37" s="207"/>
      <c r="AI37" s="166"/>
      <c r="AJ37" s="166"/>
    </row>
    <row r="38" spans="1:36" ht="15.75" x14ac:dyDescent="0.25">
      <c r="A38" s="270">
        <v>17</v>
      </c>
      <c r="B38" s="271" t="s">
        <v>173</v>
      </c>
      <c r="C38" s="280">
        <f>C36-C37</f>
        <v>0</v>
      </c>
      <c r="D38" s="281">
        <f>D36-D37</f>
        <v>64.032230088005875</v>
      </c>
      <c r="E38" s="281">
        <f>E36-E37</f>
        <v>64.032230088005875</v>
      </c>
      <c r="F38" s="145">
        <v>64.032230088005875</v>
      </c>
      <c r="G38" s="145" t="b">
        <f t="shared" si="1"/>
        <v>1</v>
      </c>
      <c r="H38" s="282">
        <f>E38/F38-1</f>
        <v>0</v>
      </c>
      <c r="I38" s="283"/>
      <c r="J38" s="284"/>
      <c r="K38" s="145"/>
      <c r="L38" s="145"/>
      <c r="M38" s="145"/>
      <c r="N38" s="145"/>
      <c r="O38" s="145"/>
      <c r="P38" s="145"/>
      <c r="Q38" s="145"/>
    </row>
    <row r="39" spans="1:36" ht="15.75" x14ac:dyDescent="0.25">
      <c r="A39" s="153"/>
      <c r="B39" s="285"/>
      <c r="C39" s="158"/>
      <c r="D39" s="145"/>
      <c r="E39" s="145"/>
      <c r="F39" s="145"/>
      <c r="G39" s="145"/>
      <c r="H39" s="145"/>
      <c r="I39" s="283"/>
      <c r="J39" s="286"/>
      <c r="K39" s="145"/>
      <c r="L39" s="145"/>
      <c r="M39" s="145"/>
      <c r="N39" s="145"/>
      <c r="O39" s="145"/>
      <c r="P39" s="145"/>
      <c r="Q39" s="145"/>
    </row>
    <row r="40" spans="1:36" ht="15.75" x14ac:dyDescent="0.25">
      <c r="A40" s="153"/>
      <c r="B40" s="285"/>
      <c r="C40" s="158"/>
      <c r="D40" s="145"/>
      <c r="E40" s="145"/>
      <c r="F40" s="145"/>
      <c r="G40" s="145"/>
      <c r="H40" s="145"/>
      <c r="I40" s="284"/>
      <c r="J40" s="286"/>
      <c r="K40" s="145"/>
      <c r="L40" s="145"/>
      <c r="M40" s="145"/>
      <c r="N40" s="145"/>
      <c r="O40" s="145"/>
      <c r="P40" s="145"/>
      <c r="Q40" s="145"/>
    </row>
    <row r="41" spans="1:36" ht="15.75" x14ac:dyDescent="0.25">
      <c r="A41" s="153"/>
      <c r="B41" s="285"/>
      <c r="C41" s="158"/>
      <c r="D41" s="145"/>
      <c r="E41" s="145"/>
      <c r="F41" s="145"/>
      <c r="G41" s="154"/>
      <c r="H41" s="145"/>
      <c r="I41" s="145"/>
      <c r="J41" s="286"/>
      <c r="K41" s="145"/>
      <c r="L41" s="145"/>
      <c r="M41" s="145"/>
      <c r="N41" s="145"/>
      <c r="O41" s="145"/>
      <c r="P41" s="145"/>
      <c r="Q41" s="145"/>
    </row>
    <row r="42" spans="1:36" ht="15.75" x14ac:dyDescent="0.25">
      <c r="A42" s="153"/>
      <c r="B42" s="285"/>
      <c r="C42" s="158"/>
      <c r="D42" s="145"/>
      <c r="E42" s="287" t="s">
        <v>174</v>
      </c>
      <c r="F42" s="145"/>
      <c r="G42" s="145"/>
      <c r="H42" s="145"/>
      <c r="I42" s="284"/>
      <c r="J42" s="286"/>
      <c r="K42" s="145"/>
      <c r="L42" s="145"/>
      <c r="M42" s="145"/>
      <c r="N42" s="145"/>
      <c r="O42" s="145"/>
      <c r="P42" s="145"/>
      <c r="Q42" s="145"/>
    </row>
    <row r="43" spans="1:36" ht="15.75" x14ac:dyDescent="0.25">
      <c r="A43" s="153"/>
      <c r="B43" s="285"/>
      <c r="C43" s="158"/>
      <c r="D43" s="145"/>
      <c r="E43" s="287" t="s">
        <v>175</v>
      </c>
      <c r="F43" s="145"/>
      <c r="G43" s="145"/>
      <c r="H43" s="145"/>
      <c r="I43" s="145"/>
      <c r="J43" s="286"/>
      <c r="K43" s="145"/>
      <c r="L43" s="145"/>
      <c r="M43" s="145"/>
      <c r="N43" s="145"/>
      <c r="O43" s="145"/>
      <c r="P43" s="145"/>
      <c r="Q43" s="145"/>
    </row>
    <row r="44" spans="1:36" ht="15.75" x14ac:dyDescent="0.25">
      <c r="A44" s="153"/>
      <c r="B44" s="285"/>
      <c r="C44" s="158"/>
      <c r="D44" s="145"/>
      <c r="E44" s="288" t="s">
        <v>176</v>
      </c>
      <c r="F44" s="145"/>
      <c r="G44" s="145"/>
      <c r="H44" s="145"/>
      <c r="I44" s="145"/>
      <c r="J44" s="286"/>
      <c r="K44" s="145"/>
      <c r="L44" s="145"/>
      <c r="M44" s="145"/>
      <c r="N44" s="145"/>
      <c r="O44" s="145"/>
      <c r="P44" s="145"/>
      <c r="Q44" s="145"/>
    </row>
    <row r="45" spans="1:36" ht="15.75" x14ac:dyDescent="0.25">
      <c r="A45" s="153"/>
      <c r="B45" s="285"/>
      <c r="C45" s="158"/>
      <c r="D45" s="145"/>
      <c r="E45" s="288"/>
      <c r="F45" s="145"/>
      <c r="G45" s="145"/>
      <c r="H45" s="145"/>
      <c r="I45" s="145"/>
      <c r="J45" s="286"/>
      <c r="K45" s="145"/>
      <c r="L45" s="145"/>
      <c r="M45" s="145"/>
      <c r="N45" s="145"/>
      <c r="O45" s="145"/>
      <c r="P45" s="145"/>
      <c r="Q45" s="145"/>
    </row>
    <row r="46" spans="1:36" ht="15.75" x14ac:dyDescent="0.25">
      <c r="A46" s="153"/>
      <c r="B46" s="289" t="s">
        <v>177</v>
      </c>
      <c r="C46" s="290"/>
      <c r="D46" s="291"/>
      <c r="F46" s="145"/>
      <c r="I46" s="286"/>
      <c r="L46" s="145"/>
      <c r="M46" s="145"/>
      <c r="N46" s="145"/>
      <c r="O46" s="145"/>
      <c r="P46" s="145"/>
      <c r="Q46" s="145"/>
      <c r="S46" s="292"/>
      <c r="T46" s="210"/>
      <c r="U46" s="210"/>
      <c r="V46" s="210"/>
      <c r="W46" s="210"/>
      <c r="AF46" s="210"/>
      <c r="AG46" s="210"/>
      <c r="AH46" s="210"/>
      <c r="AI46" s="210"/>
      <c r="AJ46" s="293"/>
    </row>
    <row r="47" spans="1:36" ht="15.75" x14ac:dyDescent="0.25">
      <c r="A47" s="153"/>
      <c r="B47" s="289" t="s">
        <v>178</v>
      </c>
      <c r="C47" s="290"/>
      <c r="D47" s="294"/>
      <c r="F47" s="145"/>
      <c r="G47" s="145"/>
      <c r="H47" s="145"/>
      <c r="I47" s="145"/>
      <c r="J47" s="286"/>
      <c r="L47" s="145"/>
      <c r="M47" s="145"/>
      <c r="N47" s="145"/>
      <c r="O47" s="145"/>
      <c r="P47" s="145"/>
      <c r="Q47" s="145"/>
      <c r="Y47" s="295"/>
      <c r="Z47" s="296"/>
      <c r="AA47" s="296"/>
      <c r="AB47" s="297"/>
      <c r="AC47" s="296"/>
    </row>
    <row r="48" spans="1:36" ht="15.75" x14ac:dyDescent="0.25">
      <c r="A48" s="153"/>
      <c r="B48" s="298" t="s">
        <v>179</v>
      </c>
      <c r="C48" s="299">
        <v>0.06</v>
      </c>
      <c r="D48" s="300"/>
      <c r="F48" s="145"/>
      <c r="G48" s="145"/>
      <c r="H48" s="145"/>
      <c r="I48" s="145"/>
      <c r="J48" s="286"/>
      <c r="K48" s="145"/>
      <c r="L48" s="145"/>
      <c r="M48" s="145"/>
      <c r="N48" s="145"/>
      <c r="O48" s="145"/>
      <c r="P48" s="145"/>
      <c r="Q48" s="145"/>
      <c r="Y48" s="295"/>
      <c r="Z48" s="296"/>
      <c r="AA48" s="296"/>
      <c r="AB48" s="297"/>
      <c r="AC48" s="296"/>
    </row>
    <row r="49" spans="1:29" ht="15.75" x14ac:dyDescent="0.25">
      <c r="A49" s="153"/>
      <c r="B49" s="298" t="s">
        <v>180</v>
      </c>
      <c r="C49" s="299">
        <v>0.12</v>
      </c>
      <c r="D49" s="301"/>
      <c r="E49" s="302"/>
      <c r="F49" s="145"/>
      <c r="G49" s="145"/>
      <c r="H49" s="145"/>
      <c r="I49" s="145"/>
      <c r="J49" s="286"/>
      <c r="K49" s="145"/>
      <c r="L49" s="145"/>
      <c r="M49" s="145"/>
      <c r="N49" s="145"/>
      <c r="O49" s="145"/>
      <c r="P49" s="145"/>
      <c r="Q49" s="145"/>
      <c r="Y49" s="295"/>
      <c r="Z49" s="296"/>
      <c r="AA49" s="296"/>
      <c r="AB49" s="297"/>
      <c r="AC49" s="296"/>
    </row>
    <row r="50" spans="1:29" ht="15.75" x14ac:dyDescent="0.25">
      <c r="A50" s="153"/>
      <c r="B50" s="298" t="s">
        <v>181</v>
      </c>
      <c r="C50" s="299">
        <v>0.2</v>
      </c>
      <c r="D50" s="301"/>
      <c r="E50" s="302"/>
      <c r="F50" s="145"/>
      <c r="G50" s="145"/>
      <c r="H50" s="145"/>
      <c r="I50" s="145" t="s">
        <v>182</v>
      </c>
      <c r="K50" s="145"/>
      <c r="L50" s="145"/>
      <c r="M50" s="145"/>
      <c r="N50" s="145"/>
      <c r="O50" s="145"/>
      <c r="P50" s="145"/>
      <c r="Q50" s="145"/>
      <c r="Y50" s="295"/>
      <c r="Z50" s="296"/>
      <c r="AA50" s="296"/>
      <c r="AB50" s="297"/>
      <c r="AC50" s="296"/>
    </row>
    <row r="51" spans="1:29" ht="15.75" x14ac:dyDescent="0.25">
      <c r="A51" s="153"/>
      <c r="B51" s="298" t="s">
        <v>183</v>
      </c>
      <c r="C51" s="299">
        <v>0.12</v>
      </c>
      <c r="D51" s="300"/>
      <c r="F51" s="145"/>
      <c r="G51" s="145"/>
      <c r="H51" s="145"/>
      <c r="I51" s="145"/>
      <c r="J51" s="286"/>
      <c r="K51" s="145"/>
      <c r="L51" s="145"/>
      <c r="M51" s="145"/>
      <c r="N51" s="145"/>
      <c r="O51" s="145"/>
      <c r="P51" s="145"/>
      <c r="Q51" s="145"/>
      <c r="Y51" s="295"/>
      <c r="Z51" s="296"/>
      <c r="AA51" s="296"/>
      <c r="AB51" s="297"/>
      <c r="AC51" s="296"/>
    </row>
    <row r="52" spans="1:29" ht="15.75" x14ac:dyDescent="0.25">
      <c r="A52" s="153"/>
      <c r="B52" s="303" t="s">
        <v>184</v>
      </c>
      <c r="C52" s="299">
        <v>7.4999999999999997E-2</v>
      </c>
      <c r="D52" s="300"/>
      <c r="F52" s="145"/>
      <c r="H52" s="145"/>
      <c r="I52" s="145"/>
      <c r="J52" s="286"/>
      <c r="K52" s="145"/>
      <c r="L52" s="145"/>
      <c r="M52" s="145"/>
      <c r="N52" s="145"/>
      <c r="O52" s="145"/>
      <c r="P52" s="145"/>
      <c r="Q52" s="145"/>
      <c r="Y52" s="295"/>
      <c r="Z52" s="296"/>
      <c r="AA52" s="296"/>
      <c r="AB52" s="297"/>
      <c r="AC52" s="296"/>
    </row>
    <row r="53" spans="1:29" ht="15.75" x14ac:dyDescent="0.25">
      <c r="A53" s="153"/>
      <c r="B53" s="303" t="s">
        <v>185</v>
      </c>
      <c r="C53" s="299">
        <v>0.01</v>
      </c>
      <c r="D53" s="304"/>
      <c r="F53" s="145"/>
      <c r="H53" s="145"/>
      <c r="I53" s="145"/>
      <c r="J53" s="286"/>
      <c r="K53" s="145"/>
      <c r="L53" s="145"/>
      <c r="M53" s="145"/>
      <c r="N53" s="145"/>
      <c r="O53" s="145"/>
      <c r="P53" s="145"/>
      <c r="Q53" s="145"/>
      <c r="Y53" s="295"/>
      <c r="Z53" s="296"/>
      <c r="AA53" s="296"/>
      <c r="AB53" s="297"/>
      <c r="AC53" s="296"/>
    </row>
    <row r="54" spans="1:29" ht="15.75" x14ac:dyDescent="0.25">
      <c r="A54" s="305" t="s">
        <v>186</v>
      </c>
      <c r="B54" s="306" t="s">
        <v>5</v>
      </c>
      <c r="C54" s="444" t="s">
        <v>187</v>
      </c>
      <c r="D54" s="444"/>
      <c r="E54" s="445" t="s">
        <v>188</v>
      </c>
      <c r="F54" s="445"/>
      <c r="G54" s="445"/>
      <c r="H54" s="307"/>
      <c r="I54" s="307"/>
      <c r="J54" s="263"/>
      <c r="K54" s="145"/>
      <c r="L54" s="145"/>
      <c r="M54" s="145"/>
      <c r="N54" s="145"/>
      <c r="O54" s="145"/>
      <c r="P54" s="145"/>
      <c r="Q54" s="145"/>
      <c r="S54" s="308"/>
      <c r="T54" s="308"/>
      <c r="U54" s="308"/>
      <c r="V54" s="308"/>
      <c r="W54" s="308"/>
      <c r="Y54" s="295"/>
      <c r="Z54" s="210"/>
      <c r="AA54" s="210"/>
      <c r="AB54" s="210"/>
      <c r="AC54" s="296"/>
    </row>
    <row r="55" spans="1:29" ht="30" x14ac:dyDescent="0.25">
      <c r="A55" s="309"/>
      <c r="B55" s="310"/>
      <c r="C55" s="311" t="s">
        <v>189</v>
      </c>
      <c r="D55" s="312" t="s">
        <v>190</v>
      </c>
      <c r="E55" s="313" t="s">
        <v>191</v>
      </c>
      <c r="F55" s="313" t="s">
        <v>192</v>
      </c>
      <c r="G55" s="311" t="s">
        <v>193</v>
      </c>
      <c r="H55" s="314" t="s">
        <v>194</v>
      </c>
      <c r="I55" s="315" t="s">
        <v>145</v>
      </c>
      <c r="K55" s="145"/>
      <c r="L55" s="145"/>
      <c r="M55" s="145"/>
      <c r="N55" s="145"/>
      <c r="O55" s="145"/>
      <c r="P55" s="145"/>
      <c r="Q55" s="145"/>
      <c r="S55" s="308"/>
      <c r="T55" s="308"/>
      <c r="U55" s="308"/>
      <c r="V55" s="308"/>
      <c r="W55" s="308"/>
      <c r="Y55" s="316"/>
      <c r="AC55" s="210"/>
    </row>
    <row r="56" spans="1:29" ht="15.75" x14ac:dyDescent="0.25">
      <c r="A56" s="309"/>
      <c r="B56" s="317">
        <v>0.05</v>
      </c>
      <c r="C56" s="318">
        <v>0</v>
      </c>
      <c r="D56" s="319">
        <f>(B56-C56)</f>
        <v>0.05</v>
      </c>
      <c r="E56" s="320">
        <v>0.18</v>
      </c>
      <c r="F56" s="320">
        <v>0.18</v>
      </c>
      <c r="G56" s="320">
        <v>0.18</v>
      </c>
      <c r="H56" s="321"/>
      <c r="I56" s="315"/>
      <c r="K56" s="145"/>
      <c r="L56" s="145"/>
      <c r="M56" s="145"/>
      <c r="N56" s="145"/>
      <c r="O56" s="145"/>
      <c r="P56" s="145"/>
      <c r="Q56" s="145"/>
      <c r="S56" s="308"/>
      <c r="T56" s="308"/>
      <c r="U56" s="308"/>
      <c r="V56" s="308"/>
      <c r="W56" s="308"/>
      <c r="Y56" s="316"/>
      <c r="AC56" s="210"/>
    </row>
    <row r="57" spans="1:29" ht="22.5" customHeight="1" x14ac:dyDescent="0.25">
      <c r="A57" s="270">
        <v>1</v>
      </c>
      <c r="B57" s="322" t="s">
        <v>195</v>
      </c>
      <c r="C57" s="323">
        <f>(SUM(D58:D69)+SUM(C58:C62)*1.07-C59*1.07-D59)*C56</f>
        <v>0</v>
      </c>
      <c r="D57" s="324">
        <f>(SUM(D58:D69)+SUM(C58:C62)*1.07-C59*1.07-D59)*D56*0</f>
        <v>0</v>
      </c>
      <c r="E57" s="325"/>
      <c r="F57" s="323">
        <f>D57*F56</f>
        <v>0</v>
      </c>
      <c r="G57" s="325"/>
      <c r="H57" s="325"/>
      <c r="I57" s="326">
        <f>SUM(C57:H57)</f>
        <v>0</v>
      </c>
      <c r="K57" s="145"/>
      <c r="L57" s="145"/>
      <c r="M57" s="282"/>
      <c r="N57" s="145"/>
      <c r="O57" s="145"/>
      <c r="P57" s="145"/>
      <c r="Q57" s="145"/>
      <c r="S57" s="308"/>
      <c r="T57" s="308"/>
      <c r="U57" s="308"/>
      <c r="V57" s="308"/>
      <c r="W57" s="308"/>
    </row>
    <row r="58" spans="1:29" ht="15.75" x14ac:dyDescent="0.25">
      <c r="A58" s="327">
        <v>2</v>
      </c>
      <c r="B58" s="328" t="s">
        <v>196</v>
      </c>
      <c r="C58" s="291"/>
      <c r="D58" s="329">
        <f>'BOQ Block Cost 9A'!F73/100</f>
        <v>1.65</v>
      </c>
      <c r="E58" s="330">
        <f>D58*$E$56</f>
        <v>0.29699999999999999</v>
      </c>
      <c r="F58" s="331">
        <f>(D58*0.02)*($F$56)</f>
        <v>5.94E-3</v>
      </c>
      <c r="G58" s="331">
        <f>(D58*0.02)</f>
        <v>3.3000000000000002E-2</v>
      </c>
      <c r="H58" s="331"/>
      <c r="I58" s="326">
        <f t="shared" ref="I58:I75" si="2">SUM(C58:H58)</f>
        <v>1.9859399999999998</v>
      </c>
      <c r="K58" s="145"/>
      <c r="L58" s="145"/>
      <c r="M58" s="282"/>
      <c r="N58" s="145"/>
      <c r="O58" s="145"/>
      <c r="P58" s="145"/>
      <c r="Q58" s="145"/>
      <c r="S58" s="308"/>
      <c r="T58" s="308"/>
      <c r="U58" s="308"/>
      <c r="V58" s="308"/>
      <c r="W58" s="308"/>
    </row>
    <row r="59" spans="1:29" ht="15.75" x14ac:dyDescent="0.25">
      <c r="A59" s="327">
        <v>3</v>
      </c>
      <c r="B59" s="328" t="s">
        <v>197</v>
      </c>
      <c r="C59" s="291"/>
      <c r="D59" s="291"/>
      <c r="E59" s="330">
        <f>D59*E56</f>
        <v>0</v>
      </c>
      <c r="F59" s="330"/>
      <c r="G59" s="331">
        <f>(D59*0.02)*(1+$G$56)*0</f>
        <v>0</v>
      </c>
      <c r="H59" s="331"/>
      <c r="I59" s="326">
        <f t="shared" si="2"/>
        <v>0</v>
      </c>
      <c r="K59" s="145"/>
      <c r="L59" s="145"/>
      <c r="M59" s="282"/>
      <c r="N59" s="145"/>
      <c r="O59" s="145"/>
      <c r="P59" s="145"/>
      <c r="Q59" s="145"/>
      <c r="S59" s="308"/>
      <c r="T59" s="308"/>
      <c r="U59" s="308"/>
      <c r="V59" s="308"/>
      <c r="W59" s="308"/>
    </row>
    <row r="60" spans="1:29" ht="15.75" x14ac:dyDescent="0.25">
      <c r="A60" s="327">
        <v>4</v>
      </c>
      <c r="B60" s="328" t="s">
        <v>198</v>
      </c>
      <c r="C60" s="291"/>
      <c r="D60" s="291"/>
      <c r="E60" s="330">
        <f>D60*E56</f>
        <v>0</v>
      </c>
      <c r="F60" s="331">
        <f>(D60*0.09)*($F$56)</f>
        <v>0</v>
      </c>
      <c r="G60" s="331">
        <f>(D60*0.09)</f>
        <v>0</v>
      </c>
      <c r="H60" s="331"/>
      <c r="I60" s="326">
        <f t="shared" si="2"/>
        <v>0</v>
      </c>
      <c r="K60" s="145"/>
      <c r="L60" s="145"/>
      <c r="M60" s="282"/>
      <c r="N60" s="145"/>
      <c r="O60" s="145"/>
      <c r="P60" s="145"/>
      <c r="Q60" s="145"/>
    </row>
    <row r="61" spans="1:29" s="210" customFormat="1" ht="21" customHeight="1" x14ac:dyDescent="0.2">
      <c r="A61" s="270">
        <v>5</v>
      </c>
      <c r="B61" s="322" t="s">
        <v>199</v>
      </c>
      <c r="C61" s="323"/>
      <c r="D61" s="329">
        <f>'BOQ Block Cost 9A'!F78/100</f>
        <v>4.5629999999999997</v>
      </c>
      <c r="E61" s="323">
        <f>D61*E56</f>
        <v>0.82133999999999996</v>
      </c>
      <c r="F61" s="332">
        <f>(D61*0.09)*($F$56)</f>
        <v>7.3920599999999989E-2</v>
      </c>
      <c r="G61" s="331">
        <f>(D61*0.09)</f>
        <v>0.41066999999999998</v>
      </c>
      <c r="H61" s="326"/>
      <c r="I61" s="326">
        <f t="shared" si="2"/>
        <v>5.8689305999999997</v>
      </c>
      <c r="K61" s="145"/>
      <c r="L61" s="145"/>
      <c r="M61" s="282"/>
      <c r="N61" s="148"/>
      <c r="O61" s="148"/>
      <c r="P61" s="148"/>
      <c r="Q61" s="148"/>
      <c r="U61" s="316"/>
      <c r="W61" s="316"/>
    </row>
    <row r="62" spans="1:29" s="210" customFormat="1" ht="20.25" customHeight="1" x14ac:dyDescent="0.2">
      <c r="A62" s="270">
        <v>6</v>
      </c>
      <c r="B62" s="322" t="s">
        <v>200</v>
      </c>
      <c r="C62" s="291"/>
      <c r="D62" s="291"/>
      <c r="E62" s="323">
        <f>D62*E56</f>
        <v>0</v>
      </c>
      <c r="F62" s="331">
        <f>(D62*0.09)*($F$56)</f>
        <v>0</v>
      </c>
      <c r="G62" s="331">
        <f>(D62*0.09)</f>
        <v>0</v>
      </c>
      <c r="H62" s="326"/>
      <c r="I62" s="326">
        <f t="shared" si="2"/>
        <v>0</v>
      </c>
      <c r="K62" s="145"/>
      <c r="L62" s="145"/>
      <c r="M62" s="282"/>
      <c r="N62" s="148"/>
      <c r="O62" s="148"/>
      <c r="P62" s="148"/>
      <c r="Q62" s="148"/>
      <c r="S62" s="333"/>
      <c r="U62" s="334"/>
    </row>
    <row r="63" spans="1:29" s="210" customFormat="1" ht="30.75" customHeight="1" x14ac:dyDescent="0.2">
      <c r="A63" s="270">
        <v>7</v>
      </c>
      <c r="B63" s="335" t="s">
        <v>201</v>
      </c>
      <c r="C63" s="323"/>
      <c r="D63" s="329"/>
      <c r="E63" s="323"/>
      <c r="F63" s="326">
        <f>D63*F56</f>
        <v>0</v>
      </c>
      <c r="G63" s="323"/>
      <c r="H63" s="323"/>
      <c r="I63" s="326">
        <f t="shared" si="2"/>
        <v>0</v>
      </c>
      <c r="K63" s="145"/>
      <c r="L63" s="145"/>
      <c r="M63" s="282"/>
      <c r="N63" s="148"/>
      <c r="O63" s="148"/>
      <c r="P63" s="148"/>
      <c r="Q63" s="148"/>
      <c r="S63" s="333"/>
      <c r="U63" s="334"/>
    </row>
    <row r="64" spans="1:29" s="210" customFormat="1" ht="33.75" customHeight="1" x14ac:dyDescent="0.2">
      <c r="A64" s="270"/>
      <c r="B64" s="336" t="s">
        <v>202</v>
      </c>
      <c r="C64" s="323"/>
      <c r="D64" s="329">
        <f>'BOQ Block Cost 9A'!F68/100*(1+C53)</f>
        <v>46.836104583055835</v>
      </c>
      <c r="E64" s="323"/>
      <c r="F64" s="326">
        <f>D64*F56</f>
        <v>8.4304988249500497</v>
      </c>
      <c r="G64" s="323"/>
      <c r="H64" s="323"/>
      <c r="I64" s="326">
        <f t="shared" si="2"/>
        <v>55.266603408005885</v>
      </c>
      <c r="K64" s="145"/>
      <c r="L64" s="145"/>
      <c r="M64" s="282"/>
      <c r="N64" s="148"/>
      <c r="O64" s="148"/>
      <c r="P64" s="148"/>
      <c r="Q64" s="148"/>
      <c r="S64" s="333"/>
      <c r="U64" s="334"/>
    </row>
    <row r="65" spans="1:25" s="210" customFormat="1" ht="23.25" customHeight="1" x14ac:dyDescent="0.2">
      <c r="A65" s="270">
        <v>8</v>
      </c>
      <c r="B65" s="337" t="s">
        <v>203</v>
      </c>
      <c r="C65" s="323"/>
      <c r="D65" s="338">
        <f>(C58*1.07*C48+D58*C49)*(1+C53)</f>
        <v>0.19997999999999999</v>
      </c>
      <c r="E65" s="339"/>
      <c r="F65" s="326">
        <f>D65*F56</f>
        <v>3.5996399999999998E-2</v>
      </c>
      <c r="G65" s="339"/>
      <c r="H65" s="339"/>
      <c r="I65" s="326">
        <f t="shared" si="2"/>
        <v>0.23597639999999998</v>
      </c>
      <c r="K65" s="145"/>
      <c r="L65" s="145"/>
      <c r="M65" s="282"/>
      <c r="N65" s="148"/>
      <c r="O65" s="148"/>
      <c r="P65" s="148"/>
      <c r="Q65" s="148"/>
      <c r="S65" s="340"/>
    </row>
    <row r="66" spans="1:25" s="210" customFormat="1" ht="23.25" customHeight="1" x14ac:dyDescent="0.2">
      <c r="A66" s="270"/>
      <c r="B66" s="337" t="s">
        <v>204</v>
      </c>
      <c r="C66" s="323"/>
      <c r="D66" s="338">
        <f>(C60*1.07*C50+D60*C50)*(1+C53)</f>
        <v>0</v>
      </c>
      <c r="E66" s="339"/>
      <c r="F66" s="326">
        <f>D66*F56</f>
        <v>0</v>
      </c>
      <c r="G66" s="339"/>
      <c r="H66" s="339"/>
      <c r="I66" s="326">
        <f t="shared" si="2"/>
        <v>0</v>
      </c>
      <c r="K66" s="145"/>
      <c r="L66" s="145"/>
      <c r="M66" s="282"/>
      <c r="N66" s="148"/>
      <c r="O66" s="148"/>
      <c r="P66" s="148"/>
      <c r="Q66" s="148"/>
      <c r="S66" s="340"/>
    </row>
    <row r="67" spans="1:25" s="210" customFormat="1" ht="23.25" customHeight="1" x14ac:dyDescent="0.2">
      <c r="A67" s="270"/>
      <c r="B67" s="337" t="s">
        <v>205</v>
      </c>
      <c r="C67" s="323"/>
      <c r="D67" s="338">
        <f>(C62*1.07*C51+D62*C51)*(1+C53)</f>
        <v>0</v>
      </c>
      <c r="E67" s="339"/>
      <c r="F67" s="326">
        <f>D67*F56</f>
        <v>0</v>
      </c>
      <c r="G67" s="339"/>
      <c r="H67" s="339"/>
      <c r="I67" s="326">
        <f t="shared" si="2"/>
        <v>0</v>
      </c>
      <c r="K67" s="145"/>
      <c r="L67" s="145"/>
      <c r="M67" s="282"/>
      <c r="N67" s="148"/>
      <c r="O67" s="148"/>
      <c r="P67" s="148"/>
      <c r="Q67" s="148"/>
      <c r="S67" s="340"/>
    </row>
    <row r="68" spans="1:25" s="210" customFormat="1" ht="23.25" customHeight="1" x14ac:dyDescent="0.2">
      <c r="A68" s="270"/>
      <c r="B68" s="337" t="s">
        <v>131</v>
      </c>
      <c r="C68" s="323"/>
      <c r="D68" s="341">
        <f>0*(1+C53)</f>
        <v>0</v>
      </c>
      <c r="E68" s="339"/>
      <c r="F68" s="326">
        <f>D68*F56</f>
        <v>0</v>
      </c>
      <c r="G68" s="339"/>
      <c r="H68" s="339"/>
      <c r="I68" s="326">
        <f t="shared" si="2"/>
        <v>0</v>
      </c>
      <c r="K68" s="145"/>
      <c r="L68" s="145"/>
      <c r="M68" s="282"/>
      <c r="N68" s="148"/>
      <c r="O68" s="148"/>
      <c r="P68" s="148"/>
      <c r="Q68" s="148"/>
      <c r="S68" s="340"/>
    </row>
    <row r="69" spans="1:25" s="210" customFormat="1" ht="23.25" customHeight="1" x14ac:dyDescent="0.2">
      <c r="A69" s="270"/>
      <c r="B69" s="337" t="s">
        <v>206</v>
      </c>
      <c r="C69" s="323"/>
      <c r="D69" s="387">
        <f>D61*C50*(1+C53)</f>
        <v>0.92172599999999993</v>
      </c>
      <c r="E69" s="339"/>
      <c r="F69" s="326">
        <f>D69*F56</f>
        <v>0.16591067999999998</v>
      </c>
      <c r="G69" s="339"/>
      <c r="H69" s="339"/>
      <c r="I69" s="326">
        <f>SUM(C69:H69)</f>
        <v>1.0876366799999999</v>
      </c>
      <c r="K69" s="145"/>
      <c r="L69" s="145"/>
      <c r="M69" s="282"/>
      <c r="N69" s="148"/>
      <c r="O69" s="148"/>
      <c r="P69" s="148"/>
      <c r="Q69" s="148"/>
      <c r="S69" s="340"/>
    </row>
    <row r="70" spans="1:25" s="210" customFormat="1" ht="24" customHeight="1" x14ac:dyDescent="0.2">
      <c r="A70" s="270">
        <v>9</v>
      </c>
      <c r="B70" s="322" t="s">
        <v>207</v>
      </c>
      <c r="C70" s="291"/>
      <c r="D70" s="324"/>
      <c r="E70" s="342"/>
      <c r="F70" s="342"/>
      <c r="G70" s="342"/>
      <c r="H70" s="342"/>
      <c r="I70" s="326">
        <f t="shared" si="2"/>
        <v>0</v>
      </c>
      <c r="K70" s="145"/>
      <c r="L70" s="145"/>
      <c r="M70" s="282"/>
      <c r="N70" s="148"/>
      <c r="O70" s="148"/>
      <c r="P70" s="148"/>
      <c r="Q70" s="148"/>
      <c r="S70" s="343"/>
    </row>
    <row r="71" spans="1:25" s="210" customFormat="1" ht="20.25" customHeight="1" x14ac:dyDescent="0.2">
      <c r="A71" s="270">
        <v>10</v>
      </c>
      <c r="B71" s="322" t="s">
        <v>208</v>
      </c>
      <c r="C71" s="291"/>
      <c r="D71" s="344"/>
      <c r="E71" s="342"/>
      <c r="F71" s="326">
        <f>D71*F58</f>
        <v>0</v>
      </c>
      <c r="G71" s="342"/>
      <c r="H71" s="342"/>
      <c r="I71" s="326">
        <f t="shared" si="2"/>
        <v>0</v>
      </c>
      <c r="K71" s="145"/>
      <c r="L71" s="145"/>
      <c r="M71" s="282"/>
      <c r="N71" s="148"/>
      <c r="O71" s="148"/>
      <c r="P71" s="148"/>
      <c r="Q71" s="148"/>
      <c r="S71" s="333"/>
    </row>
    <row r="72" spans="1:25" ht="26.25" customHeight="1" x14ac:dyDescent="0.25">
      <c r="A72" s="327">
        <v>11</v>
      </c>
      <c r="B72" s="345" t="s">
        <v>209</v>
      </c>
      <c r="C72" s="323">
        <f>+(C58+C60+C62+C74)*0.07</f>
        <v>0</v>
      </c>
      <c r="D72" s="346"/>
      <c r="E72" s="347"/>
      <c r="F72" s="347"/>
      <c r="G72" s="348"/>
      <c r="H72" s="347"/>
      <c r="I72" s="326">
        <f t="shared" si="2"/>
        <v>0</v>
      </c>
      <c r="K72" s="145"/>
      <c r="L72" s="145"/>
      <c r="M72" s="282"/>
      <c r="N72" s="145"/>
      <c r="O72" s="145"/>
      <c r="P72" s="145"/>
      <c r="Q72" s="145"/>
      <c r="S72" s="333"/>
      <c r="T72" s="210"/>
      <c r="V72" s="210"/>
      <c r="W72" s="210"/>
    </row>
    <row r="73" spans="1:25" s="210" customFormat="1" ht="21.75" customHeight="1" x14ac:dyDescent="0.2">
      <c r="A73" s="270"/>
      <c r="B73" s="349" t="s">
        <v>210</v>
      </c>
      <c r="C73" s="323"/>
      <c r="D73" s="324"/>
      <c r="E73" s="350"/>
      <c r="F73" s="351">
        <f>((C58+C59+C74)*1.07*0.03+(C60+C62)*1.07*0.1)*($G$56)</f>
        <v>0</v>
      </c>
      <c r="G73" s="352">
        <f>((C58+C59+C74)*1.07*0.03+(C60+C62)*1.07*0.1)</f>
        <v>0</v>
      </c>
      <c r="H73" s="326">
        <f>((C58*1.07)*0.03+(C60+C62)*1.07*0.1)*(1+C52)*0</f>
        <v>0</v>
      </c>
      <c r="I73" s="326">
        <f t="shared" si="2"/>
        <v>0</v>
      </c>
      <c r="K73" s="145"/>
      <c r="L73" s="145"/>
      <c r="M73" s="282"/>
      <c r="N73" s="148"/>
      <c r="O73" s="148"/>
      <c r="P73" s="148"/>
      <c r="Q73" s="148"/>
      <c r="S73" s="333"/>
    </row>
    <row r="74" spans="1:25" s="210" customFormat="1" ht="21.75" customHeight="1" x14ac:dyDescent="0.2">
      <c r="A74" s="270">
        <v>12</v>
      </c>
      <c r="B74" s="353" t="s">
        <v>211</v>
      </c>
      <c r="C74" s="291"/>
      <c r="D74" s="344"/>
      <c r="E74" s="323">
        <f>D74*$E$56</f>
        <v>0</v>
      </c>
      <c r="F74" s="326">
        <f>(D74*0.02)*($F$56)</f>
        <v>0</v>
      </c>
      <c r="G74" s="326">
        <f>(D74*0.02)</f>
        <v>0</v>
      </c>
      <c r="H74" s="354"/>
      <c r="I74" s="326">
        <f t="shared" si="2"/>
        <v>0</v>
      </c>
      <c r="K74" s="145"/>
      <c r="L74" s="145"/>
      <c r="M74" s="282"/>
      <c r="N74" s="148"/>
      <c r="O74" s="148"/>
      <c r="P74" s="148"/>
      <c r="Q74" s="148"/>
      <c r="S74" s="333"/>
    </row>
    <row r="75" spans="1:25" s="210" customFormat="1" ht="23.25" customHeight="1" x14ac:dyDescent="0.2">
      <c r="A75" s="270">
        <v>13</v>
      </c>
      <c r="B75" s="353" t="s">
        <v>194</v>
      </c>
      <c r="C75" s="323"/>
      <c r="D75" s="324"/>
      <c r="E75" s="350"/>
      <c r="F75" s="350"/>
      <c r="G75" s="326"/>
      <c r="H75" s="355">
        <f>E35</f>
        <v>0</v>
      </c>
      <c r="I75" s="326">
        <f t="shared" si="2"/>
        <v>0</v>
      </c>
      <c r="K75" s="145"/>
      <c r="L75" s="145"/>
      <c r="M75" s="282"/>
      <c r="N75" s="148"/>
      <c r="O75" s="148"/>
      <c r="P75" s="148"/>
      <c r="Q75" s="148"/>
      <c r="S75" s="333"/>
    </row>
    <row r="76" spans="1:25" ht="18.75" customHeight="1" x14ac:dyDescent="0.25">
      <c r="A76" s="327"/>
      <c r="B76" s="356" t="s">
        <v>145</v>
      </c>
      <c r="C76" s="357">
        <f t="shared" ref="C76:I76" si="3">SUM(C57:C75)</f>
        <v>0</v>
      </c>
      <c r="D76" s="357">
        <f t="shared" si="3"/>
        <v>54.170810583055832</v>
      </c>
      <c r="E76" s="357">
        <f t="shared" si="3"/>
        <v>1.1183399999999999</v>
      </c>
      <c r="F76" s="357">
        <f t="shared" si="3"/>
        <v>8.7122665049500494</v>
      </c>
      <c r="G76" s="357">
        <f t="shared" si="3"/>
        <v>0.44367000000000001</v>
      </c>
      <c r="H76" s="357">
        <f t="shared" si="3"/>
        <v>0</v>
      </c>
      <c r="I76" s="357">
        <f t="shared" si="3"/>
        <v>64.445087088005877</v>
      </c>
      <c r="K76" s="145"/>
      <c r="L76" s="145"/>
      <c r="M76" s="282"/>
      <c r="N76" s="145"/>
      <c r="O76" s="145"/>
      <c r="P76" s="145"/>
      <c r="Q76" s="145"/>
      <c r="S76" s="333"/>
      <c r="T76" s="210"/>
      <c r="V76" s="210"/>
      <c r="W76" s="210"/>
    </row>
    <row r="77" spans="1:25" ht="19.5" customHeight="1" x14ac:dyDescent="0.25">
      <c r="A77" s="327"/>
      <c r="B77" s="306" t="s">
        <v>212</v>
      </c>
      <c r="C77" s="330"/>
      <c r="D77" s="346"/>
      <c r="E77" s="330">
        <f>E58+E59+E60+E62+E74</f>
        <v>0.29699999999999999</v>
      </c>
      <c r="F77" s="330">
        <f>F57+F58+F59+F60+F61+F62+F63+F65+F66+F67+F68+F71+F73+F74</f>
        <v>0.11585699999999999</v>
      </c>
      <c r="G77" s="330"/>
      <c r="H77" s="330">
        <f>D33+D34</f>
        <v>0</v>
      </c>
      <c r="I77" s="331">
        <f>SUM(C77:H77)</f>
        <v>0.41285699999999997</v>
      </c>
      <c r="K77" s="145"/>
      <c r="L77" s="145"/>
      <c r="M77" s="282"/>
      <c r="N77" s="145"/>
      <c r="O77" s="145"/>
      <c r="P77" s="145"/>
      <c r="Q77" s="145"/>
      <c r="S77" s="333"/>
      <c r="T77" s="210"/>
      <c r="V77" s="210"/>
      <c r="W77" s="210"/>
    </row>
    <row r="78" spans="1:25" ht="21" customHeight="1" x14ac:dyDescent="0.25">
      <c r="A78" s="358"/>
      <c r="B78" s="166"/>
      <c r="C78" s="166"/>
      <c r="D78" s="166"/>
      <c r="E78" s="166"/>
      <c r="F78" s="166"/>
      <c r="G78" s="166"/>
      <c r="H78" s="166"/>
      <c r="I78" s="359">
        <f>I76-I77</f>
        <v>64.032230088005875</v>
      </c>
      <c r="J78" s="360"/>
      <c r="K78" s="145"/>
      <c r="L78" s="145"/>
      <c r="M78" s="282"/>
      <c r="N78" s="145"/>
      <c r="O78" s="145"/>
      <c r="P78" s="145"/>
      <c r="Q78" s="145"/>
      <c r="S78" s="333"/>
      <c r="T78" s="210"/>
      <c r="V78" s="210"/>
      <c r="W78" s="210"/>
    </row>
    <row r="79" spans="1:25" ht="15.75" x14ac:dyDescent="0.25">
      <c r="A79" s="361"/>
      <c r="E79" s="145"/>
      <c r="F79" s="388"/>
      <c r="G79" s="145"/>
      <c r="K79" s="145"/>
      <c r="L79" s="145"/>
      <c r="M79" s="362"/>
      <c r="P79" s="166"/>
      <c r="Q79" s="363"/>
      <c r="R79" s="166"/>
      <c r="X79" s="166"/>
      <c r="Y79" s="166"/>
    </row>
    <row r="80" spans="1:25" ht="15" customHeight="1" x14ac:dyDescent="0.25">
      <c r="A80" s="165"/>
      <c r="B80" s="364"/>
      <c r="C80" s="166"/>
      <c r="D80" s="167"/>
      <c r="E80" s="166"/>
      <c r="F80" s="166"/>
      <c r="G80" s="145"/>
      <c r="H80" s="166"/>
      <c r="I80" s="166"/>
      <c r="J80" s="166"/>
      <c r="K80" s="145"/>
      <c r="L80" s="145"/>
      <c r="M80" s="362"/>
      <c r="P80" s="166"/>
      <c r="Q80" s="363"/>
      <c r="R80" s="166"/>
      <c r="X80" s="166"/>
      <c r="Y80" s="166"/>
    </row>
    <row r="81" spans="1:25" ht="15.75" x14ac:dyDescent="0.25">
      <c r="A81" s="175"/>
      <c r="B81" s="166"/>
      <c r="C81" s="166"/>
      <c r="D81" s="166"/>
      <c r="E81" s="166"/>
      <c r="F81" s="177"/>
      <c r="H81" s="166"/>
      <c r="I81" s="166"/>
      <c r="J81" s="166"/>
      <c r="K81" s="145"/>
      <c r="L81" s="145"/>
      <c r="P81" s="199"/>
      <c r="Q81" s="166"/>
      <c r="R81" s="166"/>
      <c r="X81" s="166"/>
      <c r="Y81" s="166"/>
    </row>
    <row r="82" spans="1:25" ht="15.75" x14ac:dyDescent="0.25">
      <c r="A82" s="188"/>
      <c r="B82" s="166"/>
      <c r="C82" s="166"/>
      <c r="D82" s="166"/>
      <c r="E82" s="166"/>
      <c r="F82" s="189"/>
      <c r="G82" s="190"/>
      <c r="H82" s="166"/>
      <c r="I82" s="166"/>
      <c r="J82" s="166"/>
      <c r="K82" s="145"/>
      <c r="L82" s="145"/>
      <c r="P82" s="166"/>
      <c r="Q82" s="166"/>
      <c r="R82" s="166"/>
      <c r="X82" s="166"/>
      <c r="Y82" s="166"/>
    </row>
    <row r="83" spans="1:25" ht="15.75" x14ac:dyDescent="0.25">
      <c r="A83" s="207"/>
      <c r="B83" s="207"/>
      <c r="C83" s="206"/>
      <c r="D83" s="206"/>
      <c r="E83" s="206"/>
      <c r="F83" s="206"/>
      <c r="G83" s="206"/>
      <c r="H83" s="197"/>
      <c r="J83" s="166"/>
      <c r="K83" s="145"/>
      <c r="L83" s="145"/>
      <c r="P83" s="166"/>
      <c r="Q83" s="166"/>
      <c r="R83" s="166"/>
      <c r="X83" s="166"/>
      <c r="Y83" s="166"/>
    </row>
    <row r="84" spans="1:25" ht="15.75" x14ac:dyDescent="0.25">
      <c r="A84" s="166"/>
      <c r="B84" s="166"/>
      <c r="C84" s="166"/>
      <c r="D84" s="166"/>
      <c r="E84" s="206"/>
      <c r="F84" s="206"/>
      <c r="G84" s="206"/>
      <c r="H84" s="209"/>
      <c r="J84" s="166"/>
      <c r="K84" s="145"/>
      <c r="L84" s="145"/>
      <c r="P84" s="166"/>
      <c r="Q84" s="166"/>
      <c r="R84" s="166"/>
      <c r="X84" s="166"/>
      <c r="Y84" s="166"/>
    </row>
    <row r="85" spans="1:25" ht="15.75" x14ac:dyDescent="0.25">
      <c r="A85" s="365"/>
      <c r="B85" s="366"/>
      <c r="C85" s="367"/>
      <c r="D85" s="219"/>
      <c r="E85" s="363"/>
      <c r="F85" s="206"/>
      <c r="G85" s="219"/>
      <c r="H85" s="166"/>
      <c r="J85" s="166"/>
      <c r="K85" s="145"/>
      <c r="L85" s="145"/>
      <c r="P85" s="166"/>
      <c r="Q85" s="363"/>
      <c r="R85" s="166"/>
      <c r="X85" s="166"/>
      <c r="Y85" s="166"/>
    </row>
    <row r="86" spans="1:25" ht="15.75" x14ac:dyDescent="0.25">
      <c r="A86" s="223"/>
      <c r="B86" s="368"/>
      <c r="C86" s="208"/>
      <c r="D86" s="274"/>
      <c r="E86" s="226"/>
      <c r="F86" s="369"/>
      <c r="G86" s="370"/>
      <c r="H86" s="166"/>
      <c r="J86" s="363"/>
      <c r="K86" s="145"/>
      <c r="L86" s="145"/>
      <c r="P86" s="199"/>
      <c r="Q86" s="166"/>
      <c r="R86" s="166"/>
      <c r="X86" s="166"/>
      <c r="Y86" s="166"/>
    </row>
    <row r="87" spans="1:25" ht="15.75" x14ac:dyDescent="0.25">
      <c r="A87" s="223"/>
      <c r="B87" s="368"/>
      <c r="C87" s="208"/>
      <c r="D87" s="274"/>
      <c r="E87" s="226"/>
      <c r="F87" s="369"/>
      <c r="G87" s="371"/>
      <c r="H87" s="166"/>
      <c r="J87" s="363"/>
      <c r="K87" s="145"/>
      <c r="L87" s="145"/>
      <c r="P87" s="199"/>
      <c r="Q87" s="166"/>
      <c r="R87" s="166"/>
      <c r="X87" s="166"/>
      <c r="Y87" s="166"/>
    </row>
    <row r="88" spans="1:25" ht="15.75" x14ac:dyDescent="0.25">
      <c r="A88" s="223"/>
      <c r="B88" s="368"/>
      <c r="C88" s="208"/>
      <c r="D88" s="274"/>
      <c r="E88" s="226"/>
      <c r="F88" s="369"/>
      <c r="G88" s="371"/>
      <c r="H88" s="166"/>
      <c r="J88" s="363"/>
      <c r="K88" s="145"/>
      <c r="L88" s="145"/>
      <c r="P88" s="199"/>
      <c r="Q88" s="166"/>
      <c r="R88" s="166"/>
      <c r="X88" s="166"/>
      <c r="Y88" s="166"/>
    </row>
    <row r="89" spans="1:25" ht="15.75" x14ac:dyDescent="0.25">
      <c r="A89" s="223"/>
      <c r="B89" s="368"/>
      <c r="C89" s="208"/>
      <c r="D89" s="274"/>
      <c r="E89" s="226"/>
      <c r="F89" s="369"/>
      <c r="G89" s="263"/>
      <c r="H89" s="166"/>
      <c r="J89" s="363"/>
      <c r="K89" s="145"/>
      <c r="L89" s="145"/>
      <c r="P89" s="199"/>
      <c r="Q89" s="166"/>
      <c r="R89" s="166"/>
      <c r="X89" s="166"/>
      <c r="Y89" s="166"/>
    </row>
    <row r="90" spans="1:25" ht="15.75" x14ac:dyDescent="0.25">
      <c r="A90" s="251"/>
      <c r="B90" s="372"/>
      <c r="C90" s="206"/>
      <c r="D90" s="253"/>
      <c r="E90" s="207"/>
      <c r="F90" s="207"/>
      <c r="G90" s="207"/>
      <c r="H90" s="207"/>
      <c r="J90" s="363"/>
      <c r="K90" s="145"/>
      <c r="L90" s="145"/>
      <c r="P90" s="199"/>
      <c r="Q90" s="166"/>
      <c r="R90" s="166"/>
      <c r="X90" s="166"/>
      <c r="Y90" s="166"/>
    </row>
    <row r="91" spans="1:25" ht="15.75" x14ac:dyDescent="0.25">
      <c r="A91" s="166"/>
      <c r="B91" s="257"/>
      <c r="C91" s="208"/>
      <c r="D91" s="226"/>
      <c r="E91" s="226"/>
      <c r="F91" s="166"/>
      <c r="G91" s="166"/>
      <c r="H91" s="166"/>
      <c r="J91" s="166"/>
      <c r="K91" s="145"/>
      <c r="L91" s="145"/>
      <c r="P91" s="166"/>
      <c r="Q91" s="166"/>
      <c r="R91" s="166"/>
      <c r="X91" s="166"/>
      <c r="Y91" s="166"/>
    </row>
    <row r="92" spans="1:25" ht="15.75" x14ac:dyDescent="0.25">
      <c r="A92" s="219"/>
      <c r="B92" s="258"/>
      <c r="C92" s="208"/>
      <c r="D92" s="226"/>
      <c r="E92" s="226"/>
      <c r="F92" s="166"/>
      <c r="G92" s="373"/>
      <c r="H92" s="166"/>
      <c r="J92" s="166"/>
      <c r="K92" s="145"/>
      <c r="L92" s="145"/>
      <c r="P92" s="166"/>
      <c r="Q92" s="166"/>
      <c r="R92" s="166"/>
      <c r="X92" s="166"/>
      <c r="Y92" s="166"/>
    </row>
    <row r="93" spans="1:25" ht="15.75" x14ac:dyDescent="0.25">
      <c r="A93" s="219"/>
      <c r="B93" s="258"/>
      <c r="C93" s="208"/>
      <c r="D93" s="226"/>
      <c r="E93" s="226"/>
      <c r="F93" s="166"/>
      <c r="G93" s="373"/>
      <c r="H93" s="166"/>
      <c r="J93" s="166"/>
      <c r="K93" s="145"/>
      <c r="L93" s="145"/>
      <c r="P93" s="166"/>
      <c r="Q93" s="166"/>
      <c r="R93" s="166"/>
      <c r="X93" s="166"/>
      <c r="Y93" s="166"/>
    </row>
    <row r="94" spans="1:25" ht="15.75" x14ac:dyDescent="0.25">
      <c r="A94" s="166"/>
      <c r="B94" s="206"/>
      <c r="C94" s="206"/>
      <c r="D94" s="177"/>
      <c r="E94" s="177"/>
      <c r="F94" s="361"/>
      <c r="G94" s="166"/>
      <c r="H94" s="166"/>
      <c r="J94" s="166"/>
      <c r="K94" s="145"/>
      <c r="L94" s="145"/>
      <c r="P94" s="166"/>
      <c r="Q94" s="166"/>
      <c r="R94" s="166"/>
      <c r="X94" s="166"/>
      <c r="Y94" s="166"/>
    </row>
    <row r="95" spans="1:25" ht="18.75" customHeight="1" x14ac:dyDescent="0.25">
      <c r="A95" s="166"/>
      <c r="B95" s="177"/>
      <c r="C95" s="208"/>
      <c r="D95" s="226"/>
      <c r="E95" s="226"/>
      <c r="F95" s="361"/>
      <c r="G95" s="166"/>
      <c r="H95" s="361"/>
      <c r="J95" s="166"/>
      <c r="K95" s="145"/>
      <c r="L95" s="145"/>
      <c r="P95" s="166"/>
      <c r="Q95" s="166"/>
      <c r="R95" s="166"/>
      <c r="X95" s="166"/>
      <c r="Y95" s="166"/>
    </row>
    <row r="96" spans="1:25" ht="38.25" customHeight="1" x14ac:dyDescent="0.25">
      <c r="A96" s="214"/>
      <c r="B96" s="235"/>
      <c r="C96" s="197"/>
      <c r="D96" s="236"/>
      <c r="E96" s="198"/>
      <c r="F96" s="237"/>
      <c r="G96" s="219"/>
      <c r="H96" s="220"/>
      <c r="I96" s="214"/>
      <c r="J96" s="235"/>
      <c r="K96" s="145"/>
      <c r="L96" s="145"/>
      <c r="M96" s="236"/>
      <c r="N96" s="236"/>
      <c r="O96" s="236"/>
      <c r="P96" s="237"/>
      <c r="R96" s="210"/>
      <c r="X96" s="190"/>
      <c r="Y96" s="166"/>
    </row>
    <row r="97" spans="1:25" ht="15.75" x14ac:dyDescent="0.25">
      <c r="A97" s="251"/>
      <c r="B97" s="252"/>
      <c r="C97" s="206"/>
      <c r="D97" s="253"/>
      <c r="E97" s="207"/>
      <c r="F97" s="207"/>
      <c r="G97" s="207"/>
      <c r="I97" s="223"/>
      <c r="J97" s="374"/>
      <c r="K97" s="145"/>
      <c r="L97" s="145"/>
      <c r="M97" s="236"/>
      <c r="N97" s="236"/>
      <c r="O97" s="236"/>
      <c r="P97" s="237"/>
      <c r="X97" s="207"/>
      <c r="Y97" s="166"/>
    </row>
    <row r="98" spans="1:25" ht="15.75" x14ac:dyDescent="0.25">
      <c r="A98" s="166"/>
      <c r="B98" s="257"/>
      <c r="C98" s="208"/>
      <c r="D98" s="226"/>
      <c r="E98" s="226"/>
      <c r="F98" s="166"/>
      <c r="G98" s="166"/>
      <c r="I98" s="251"/>
      <c r="J98" s="252"/>
      <c r="K98" s="145"/>
      <c r="L98" s="145"/>
      <c r="M98" s="253"/>
      <c r="N98" s="253"/>
      <c r="O98" s="253"/>
      <c r="P98" s="207"/>
      <c r="X98" s="166"/>
      <c r="Y98" s="166"/>
    </row>
    <row r="99" spans="1:25" ht="15.75" x14ac:dyDescent="0.25">
      <c r="A99" s="219"/>
      <c r="B99" s="258"/>
      <c r="C99" s="208"/>
      <c r="D99" s="226"/>
      <c r="E99" s="226"/>
      <c r="F99" s="166"/>
      <c r="G99" s="166"/>
      <c r="I99" s="166"/>
      <c r="J99" s="257"/>
      <c r="K99" s="145"/>
      <c r="L99" s="145"/>
      <c r="M99" s="226"/>
      <c r="N99" s="226"/>
      <c r="O99" s="226"/>
      <c r="P99" s="166"/>
      <c r="X99" s="166"/>
      <c r="Y99" s="166"/>
    </row>
    <row r="100" spans="1:25" ht="15.75" x14ac:dyDescent="0.25">
      <c r="A100" s="219"/>
      <c r="B100" s="258"/>
      <c r="C100" s="208"/>
      <c r="D100" s="226"/>
      <c r="E100" s="226"/>
      <c r="F100" s="166"/>
      <c r="G100" s="166"/>
      <c r="I100" s="219"/>
      <c r="J100" s="258"/>
      <c r="K100" s="145"/>
      <c r="L100" s="145"/>
      <c r="M100" s="226"/>
      <c r="N100" s="226"/>
      <c r="O100" s="226"/>
      <c r="P100" s="166"/>
      <c r="X100" s="166"/>
      <c r="Y100" s="166"/>
    </row>
    <row r="101" spans="1:25" ht="15.75" x14ac:dyDescent="0.25">
      <c r="A101" s="166"/>
      <c r="B101" s="257"/>
      <c r="C101" s="206"/>
      <c r="D101" s="177"/>
      <c r="E101" s="177"/>
      <c r="F101" s="361"/>
      <c r="G101" s="166"/>
      <c r="I101" s="219"/>
      <c r="J101" s="258"/>
      <c r="K101" s="145"/>
      <c r="L101" s="145"/>
      <c r="M101" s="226"/>
      <c r="N101" s="226"/>
      <c r="O101" s="226"/>
      <c r="P101" s="166"/>
      <c r="X101" s="166"/>
      <c r="Y101" s="166"/>
    </row>
    <row r="102" spans="1:25" ht="15.75" x14ac:dyDescent="0.25">
      <c r="A102" s="166"/>
      <c r="B102" s="177"/>
      <c r="C102" s="208"/>
      <c r="D102" s="226"/>
      <c r="E102" s="226"/>
      <c r="F102" s="361"/>
      <c r="G102" s="166"/>
      <c r="I102" s="166"/>
      <c r="J102" s="257"/>
      <c r="K102" s="145"/>
      <c r="L102" s="145"/>
      <c r="M102" s="177"/>
      <c r="N102" s="177"/>
      <c r="O102" s="177"/>
      <c r="P102" s="361"/>
      <c r="X102" s="361"/>
      <c r="Y102" s="166"/>
    </row>
    <row r="103" spans="1:25" ht="15.75" x14ac:dyDescent="0.25">
      <c r="A103" s="207"/>
      <c r="B103" s="263"/>
      <c r="C103" s="208"/>
      <c r="D103" s="208"/>
      <c r="E103" s="208"/>
      <c r="F103" s="226"/>
      <c r="G103" s="207"/>
      <c r="I103" s="166"/>
      <c r="J103" s="177"/>
      <c r="K103" s="145"/>
      <c r="L103" s="145"/>
      <c r="M103" s="226"/>
      <c r="N103" s="226"/>
      <c r="O103" s="226"/>
      <c r="P103" s="361"/>
      <c r="X103" s="166"/>
      <c r="Y103" s="166"/>
    </row>
    <row r="104" spans="1:25" ht="15.75" x14ac:dyDescent="0.25">
      <c r="A104" s="207"/>
      <c r="B104" s="268"/>
      <c r="C104" s="269"/>
      <c r="D104" s="269"/>
      <c r="E104" s="269"/>
      <c r="F104" s="237"/>
      <c r="G104" s="207"/>
      <c r="I104" s="207"/>
      <c r="J104" s="263"/>
      <c r="K104" s="145"/>
      <c r="L104" s="145"/>
      <c r="M104" s="208"/>
      <c r="N104" s="208"/>
      <c r="O104" s="208"/>
      <c r="P104" s="226"/>
      <c r="Q104" s="166"/>
      <c r="R104" s="166"/>
      <c r="X104" s="166"/>
      <c r="Y104" s="166"/>
    </row>
    <row r="105" spans="1:25" ht="15.75" x14ac:dyDescent="0.25">
      <c r="A105" s="207"/>
      <c r="B105" s="375"/>
      <c r="C105" s="370"/>
      <c r="D105" s="376"/>
      <c r="E105" s="377"/>
      <c r="F105" s="377"/>
      <c r="G105" s="207"/>
      <c r="I105" s="207"/>
      <c r="J105" s="268"/>
      <c r="K105" s="145"/>
      <c r="L105" s="145"/>
      <c r="M105" s="378"/>
      <c r="N105" s="378"/>
      <c r="O105" s="378"/>
      <c r="P105" s="237"/>
      <c r="Q105" s="166"/>
      <c r="R105" s="166"/>
      <c r="X105" s="166"/>
      <c r="Y105" s="166"/>
    </row>
    <row r="106" spans="1:25" ht="15.75" x14ac:dyDescent="0.25">
      <c r="A106" s="207"/>
      <c r="B106" s="263"/>
      <c r="C106" s="208"/>
      <c r="D106" s="274"/>
      <c r="E106" s="226"/>
      <c r="F106" s="369"/>
      <c r="G106" s="207"/>
      <c r="H106" s="166"/>
      <c r="I106" s="207"/>
      <c r="J106" s="268"/>
      <c r="K106" s="145"/>
      <c r="L106" s="145"/>
      <c r="M106" s="379"/>
      <c r="N106" s="379"/>
      <c r="O106" s="379"/>
      <c r="P106" s="237"/>
      <c r="Q106" s="166"/>
      <c r="R106" s="166"/>
      <c r="X106" s="166"/>
      <c r="Y106" s="166"/>
    </row>
    <row r="107" spans="1:25" ht="60.75" customHeight="1" x14ac:dyDescent="0.25">
      <c r="A107" s="207"/>
      <c r="B107" s="263"/>
      <c r="C107" s="208"/>
      <c r="D107" s="226"/>
      <c r="E107" s="226"/>
      <c r="F107" s="369"/>
      <c r="G107" s="207"/>
      <c r="H107" s="166"/>
      <c r="J107" s="380"/>
      <c r="K107" s="145"/>
      <c r="L107" s="145"/>
      <c r="M107" s="381"/>
      <c r="N107" s="381"/>
      <c r="O107" s="381"/>
      <c r="P107" s="370"/>
      <c r="Q107" s="382"/>
      <c r="R107" s="166"/>
      <c r="X107" s="166"/>
      <c r="Y107" s="166"/>
    </row>
    <row r="108" spans="1:25" x14ac:dyDescent="0.25">
      <c r="A108" s="207"/>
      <c r="B108" s="207"/>
      <c r="C108" s="206"/>
      <c r="D108" s="206"/>
      <c r="E108" s="206"/>
      <c r="F108" s="206"/>
      <c r="G108" s="207"/>
      <c r="H108" s="166"/>
      <c r="J108" s="166"/>
      <c r="K108" s="166"/>
      <c r="P108" s="166"/>
      <c r="Q108" s="166"/>
      <c r="R108" s="166"/>
      <c r="X108" s="166"/>
      <c r="Y108" s="166"/>
    </row>
    <row r="109" spans="1:25" x14ac:dyDescent="0.25">
      <c r="A109" s="207"/>
      <c r="B109" s="207"/>
      <c r="C109" s="206"/>
      <c r="D109" s="206"/>
      <c r="E109" s="206"/>
      <c r="F109" s="206"/>
      <c r="G109" s="207"/>
      <c r="H109" s="166"/>
      <c r="J109" s="166"/>
      <c r="K109" s="166"/>
      <c r="P109" s="166"/>
      <c r="Q109" s="166"/>
      <c r="R109" s="166"/>
      <c r="X109" s="166"/>
      <c r="Y109" s="166"/>
    </row>
    <row r="110" spans="1:25" x14ac:dyDescent="0.25">
      <c r="A110" s="207"/>
      <c r="B110" s="207"/>
      <c r="C110" s="206"/>
      <c r="D110" s="206"/>
      <c r="E110" s="206"/>
      <c r="F110" s="206"/>
      <c r="G110" s="207"/>
      <c r="H110" s="166"/>
      <c r="J110" s="166"/>
      <c r="K110" s="166"/>
      <c r="P110" s="166"/>
      <c r="Q110" s="166"/>
      <c r="R110" s="166"/>
      <c r="X110" s="166"/>
      <c r="Y110" s="166"/>
    </row>
    <row r="111" spans="1:25" x14ac:dyDescent="0.25">
      <c r="A111" s="207"/>
      <c r="B111" s="207"/>
      <c r="C111" s="206"/>
      <c r="D111" s="206"/>
      <c r="E111" s="206"/>
      <c r="F111" s="206"/>
      <c r="G111" s="207"/>
      <c r="H111" s="166"/>
      <c r="J111" s="166"/>
      <c r="K111" s="166"/>
      <c r="P111" s="166"/>
      <c r="Q111" s="166"/>
      <c r="R111" s="166"/>
      <c r="X111" s="166"/>
      <c r="Y111" s="166"/>
    </row>
    <row r="112" spans="1:25" x14ac:dyDescent="0.25">
      <c r="A112" s="207"/>
      <c r="B112" s="207"/>
      <c r="C112" s="206"/>
      <c r="D112" s="206"/>
      <c r="E112" s="206"/>
      <c r="F112" s="206"/>
      <c r="G112" s="207"/>
      <c r="H112" s="166"/>
      <c r="J112" s="166"/>
      <c r="K112" s="166"/>
      <c r="L112" s="166"/>
      <c r="M112" s="166"/>
      <c r="N112" s="166"/>
      <c r="O112" s="166"/>
      <c r="P112" s="166"/>
      <c r="Q112" s="166"/>
      <c r="R112" s="166"/>
      <c r="X112" s="166"/>
      <c r="Y112" s="166"/>
    </row>
    <row r="113" spans="1:25" x14ac:dyDescent="0.25">
      <c r="A113" s="207"/>
      <c r="B113" s="207"/>
      <c r="C113" s="206"/>
      <c r="D113" s="206"/>
      <c r="E113" s="206"/>
      <c r="F113" s="206"/>
      <c r="G113" s="207"/>
      <c r="H113" s="166"/>
      <c r="J113" s="166"/>
      <c r="K113" s="166"/>
      <c r="L113" s="166"/>
      <c r="M113" s="166"/>
      <c r="N113" s="166"/>
      <c r="O113" s="166"/>
      <c r="P113" s="166"/>
      <c r="Q113" s="166"/>
      <c r="R113" s="166"/>
      <c r="X113" s="166"/>
      <c r="Y113" s="166"/>
    </row>
    <row r="114" spans="1:25" x14ac:dyDescent="0.25">
      <c r="A114" s="166"/>
      <c r="B114" s="166"/>
      <c r="C114" s="363"/>
      <c r="D114" s="199"/>
      <c r="E114" s="166"/>
      <c r="F114" s="206"/>
      <c r="G114" s="207"/>
      <c r="H114" s="166"/>
      <c r="J114" s="166"/>
      <c r="K114" s="166"/>
      <c r="L114" s="166"/>
      <c r="M114" s="166"/>
      <c r="N114" s="166"/>
      <c r="O114" s="166"/>
      <c r="P114" s="166"/>
      <c r="Q114" s="166"/>
      <c r="R114" s="166"/>
      <c r="X114" s="166"/>
      <c r="Y114" s="166"/>
    </row>
    <row r="115" spans="1:25" x14ac:dyDescent="0.25">
      <c r="A115" s="251"/>
      <c r="B115" s="166"/>
      <c r="F115" s="207"/>
      <c r="G115" s="263"/>
      <c r="H115" s="166"/>
      <c r="J115" s="166"/>
      <c r="K115" s="166"/>
      <c r="L115" s="166"/>
      <c r="M115" s="166"/>
      <c r="N115" s="166"/>
      <c r="O115" s="166"/>
      <c r="P115" s="166"/>
      <c r="Q115" s="166"/>
      <c r="R115" s="166"/>
      <c r="X115" s="166"/>
      <c r="Y115" s="166"/>
    </row>
    <row r="116" spans="1:25" x14ac:dyDescent="0.25">
      <c r="A116" s="365"/>
      <c r="B116" s="368"/>
      <c r="C116" s="383"/>
      <c r="D116" s="263"/>
      <c r="E116" s="263"/>
      <c r="F116" s="166"/>
      <c r="G116" s="367"/>
      <c r="H116" s="166"/>
      <c r="J116" s="166"/>
      <c r="K116" s="166"/>
      <c r="L116" s="166"/>
      <c r="M116" s="166"/>
      <c r="N116" s="166"/>
      <c r="O116" s="166"/>
      <c r="P116" s="166"/>
      <c r="Q116" s="166"/>
      <c r="R116" s="166"/>
      <c r="X116" s="166"/>
      <c r="Y116" s="166"/>
    </row>
    <row r="117" spans="1:25" x14ac:dyDescent="0.25">
      <c r="A117" s="384"/>
      <c r="B117" s="368"/>
      <c r="C117" s="208"/>
      <c r="D117" s="263"/>
      <c r="E117" s="263"/>
      <c r="F117" s="226"/>
      <c r="G117" s="367"/>
      <c r="L117" s="166"/>
      <c r="M117" s="166"/>
      <c r="N117" s="166"/>
      <c r="O117" s="166"/>
      <c r="P117" s="166"/>
      <c r="Q117" s="166"/>
      <c r="R117" s="166"/>
      <c r="X117" s="166"/>
      <c r="Y117" s="166"/>
    </row>
    <row r="118" spans="1:25" x14ac:dyDescent="0.25">
      <c r="A118" s="166"/>
      <c r="B118" s="385"/>
      <c r="C118" s="208"/>
      <c r="D118" s="226"/>
      <c r="E118" s="226"/>
      <c r="F118" s="207"/>
      <c r="G118" s="258"/>
    </row>
    <row r="119" spans="1:25" x14ac:dyDescent="0.25">
      <c r="A119" s="384"/>
      <c r="B119" s="368"/>
      <c r="C119" s="208"/>
      <c r="D119" s="274"/>
      <c r="E119" s="274"/>
      <c r="F119" s="226"/>
      <c r="G119" s="258"/>
    </row>
    <row r="120" spans="1:25" x14ac:dyDescent="0.25">
      <c r="A120" s="166"/>
      <c r="B120" s="368"/>
      <c r="C120" s="208"/>
      <c r="D120" s="274"/>
      <c r="E120" s="274"/>
      <c r="F120" s="226"/>
      <c r="G120" s="258"/>
      <c r="H120" s="386"/>
    </row>
    <row r="121" spans="1:25" x14ac:dyDescent="0.25">
      <c r="A121" s="166"/>
      <c r="B121" s="368"/>
      <c r="C121" s="208"/>
      <c r="D121" s="274"/>
      <c r="E121" s="274"/>
      <c r="F121" s="226"/>
      <c r="G121" s="258"/>
      <c r="H121" s="166"/>
      <c r="I121" s="166"/>
    </row>
    <row r="122" spans="1:25" x14ac:dyDescent="0.25">
      <c r="A122" s="166"/>
      <c r="B122" s="263"/>
      <c r="C122" s="367"/>
      <c r="D122" s="167"/>
      <c r="E122" s="167"/>
      <c r="F122" s="207"/>
      <c r="G122" s="258"/>
      <c r="H122" s="166"/>
      <c r="I122" s="166"/>
    </row>
    <row r="123" spans="1:25" x14ac:dyDescent="0.25">
      <c r="A123" s="384"/>
      <c r="B123" s="368"/>
      <c r="C123" s="208"/>
      <c r="D123" s="274"/>
      <c r="E123" s="274"/>
      <c r="F123" s="226"/>
      <c r="G123" s="258"/>
      <c r="H123" s="166"/>
      <c r="I123" s="166"/>
    </row>
    <row r="124" spans="1:25" x14ac:dyDescent="0.25">
      <c r="A124" s="384"/>
      <c r="B124" s="368"/>
      <c r="D124" s="167"/>
      <c r="E124" s="274"/>
      <c r="F124" s="226"/>
      <c r="G124" s="258"/>
      <c r="H124" s="166"/>
      <c r="I124" s="166"/>
    </row>
    <row r="125" spans="1:25" x14ac:dyDescent="0.25">
      <c r="A125" s="384"/>
      <c r="B125" s="368"/>
      <c r="C125" s="208"/>
      <c r="D125" s="274"/>
      <c r="E125" s="274"/>
      <c r="F125" s="226"/>
      <c r="G125" s="258"/>
      <c r="H125" s="166"/>
      <c r="I125" s="166"/>
    </row>
    <row r="126" spans="1:25" x14ac:dyDescent="0.25">
      <c r="A126" s="384"/>
      <c r="B126" s="190"/>
      <c r="C126" s="198"/>
      <c r="D126" s="198"/>
      <c r="E126" s="166"/>
      <c r="F126" s="226"/>
      <c r="G126" s="258"/>
      <c r="H126" s="166"/>
      <c r="I126" s="166"/>
    </row>
    <row r="127" spans="1:25" x14ac:dyDescent="0.25">
      <c r="A127" s="384"/>
      <c r="B127" s="166"/>
      <c r="C127" s="363"/>
      <c r="D127" s="363"/>
      <c r="E127" s="166"/>
      <c r="F127" s="226"/>
      <c r="G127" s="258"/>
      <c r="H127" s="166"/>
      <c r="I127" s="166"/>
      <c r="J127" s="166"/>
      <c r="K127" s="166"/>
    </row>
    <row r="128" spans="1:25" x14ac:dyDescent="0.25">
      <c r="B128" s="166"/>
      <c r="C128" s="363"/>
      <c r="D128" s="363"/>
      <c r="E128" s="166"/>
      <c r="G128" s="166"/>
      <c r="H128" s="166"/>
      <c r="I128" s="166"/>
      <c r="J128" s="166"/>
      <c r="K128" s="166"/>
    </row>
    <row r="129" spans="1:11" x14ac:dyDescent="0.25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</row>
    <row r="130" spans="1:11" x14ac:dyDescent="0.25">
      <c r="B130" s="166"/>
      <c r="C130" s="166"/>
      <c r="D130" s="166"/>
      <c r="E130" s="166"/>
      <c r="G130" s="166"/>
      <c r="H130" s="166"/>
      <c r="I130" s="166"/>
      <c r="J130" s="166"/>
      <c r="K130" s="166"/>
    </row>
    <row r="131" spans="1:11" x14ac:dyDescent="0.25">
      <c r="B131" s="166"/>
      <c r="C131" s="166"/>
      <c r="D131" s="166"/>
      <c r="E131" s="166"/>
      <c r="G131" s="166"/>
      <c r="H131" s="166"/>
      <c r="I131" s="166"/>
      <c r="J131" s="166"/>
      <c r="K131" s="166"/>
    </row>
    <row r="132" spans="1:11" x14ac:dyDescent="0.25">
      <c r="B132" s="166"/>
      <c r="C132" s="166"/>
      <c r="D132" s="166"/>
      <c r="E132" s="166"/>
      <c r="G132" s="166"/>
      <c r="H132" s="166"/>
      <c r="I132" s="166"/>
      <c r="J132" s="166"/>
      <c r="K132" s="166"/>
    </row>
    <row r="133" spans="1:11" x14ac:dyDescent="0.25">
      <c r="B133" s="166"/>
      <c r="C133" s="166"/>
      <c r="D133" s="166"/>
      <c r="E133" s="166"/>
    </row>
    <row r="134" spans="1:11" x14ac:dyDescent="0.25">
      <c r="B134" s="166"/>
      <c r="C134" s="166"/>
      <c r="D134" s="166"/>
      <c r="E134" s="166"/>
    </row>
  </sheetData>
  <mergeCells count="8">
    <mergeCell ref="C54:D54"/>
    <mergeCell ref="E54:G54"/>
    <mergeCell ref="A6:E6"/>
    <mergeCell ref="A7:E7"/>
    <mergeCell ref="A8:E8"/>
    <mergeCell ref="A9:E9"/>
    <mergeCell ref="A10:E10"/>
    <mergeCell ref="A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35"/>
  <sheetViews>
    <sheetView showZeros="0" tabSelected="1" topLeftCell="A4" zoomScale="70" zoomScaleNormal="70" workbookViewId="0">
      <selection activeCell="I20" sqref="I20"/>
    </sheetView>
  </sheetViews>
  <sheetFormatPr defaultRowHeight="15" x14ac:dyDescent="0.2"/>
  <cols>
    <col min="2" max="2" width="44.77734375" bestFit="1" customWidth="1"/>
    <col min="3" max="3" width="13.109375" bestFit="1" customWidth="1"/>
    <col min="4" max="7" width="16.77734375" customWidth="1"/>
    <col min="260" max="260" width="44.77734375" bestFit="1" customWidth="1"/>
    <col min="261" max="261" width="13.109375" bestFit="1" customWidth="1"/>
    <col min="262" max="262" width="24.5546875" bestFit="1" customWidth="1"/>
    <col min="264" max="264" width="9.5546875" bestFit="1" customWidth="1"/>
    <col min="516" max="516" width="44.77734375" bestFit="1" customWidth="1"/>
    <col min="517" max="517" width="13.109375" bestFit="1" customWidth="1"/>
    <col min="518" max="518" width="24.5546875" bestFit="1" customWidth="1"/>
    <col min="520" max="520" width="9.5546875" bestFit="1" customWidth="1"/>
    <col min="772" max="772" width="44.77734375" bestFit="1" customWidth="1"/>
    <col min="773" max="773" width="13.109375" bestFit="1" customWidth="1"/>
    <col min="774" max="774" width="24.5546875" bestFit="1" customWidth="1"/>
    <col min="776" max="776" width="9.5546875" bestFit="1" customWidth="1"/>
    <col min="1028" max="1028" width="44.77734375" bestFit="1" customWidth="1"/>
    <col min="1029" max="1029" width="13.109375" bestFit="1" customWidth="1"/>
    <col min="1030" max="1030" width="24.5546875" bestFit="1" customWidth="1"/>
    <col min="1032" max="1032" width="9.5546875" bestFit="1" customWidth="1"/>
    <col min="1284" max="1284" width="44.77734375" bestFit="1" customWidth="1"/>
    <col min="1285" max="1285" width="13.109375" bestFit="1" customWidth="1"/>
    <col min="1286" max="1286" width="24.5546875" bestFit="1" customWidth="1"/>
    <col min="1288" max="1288" width="9.5546875" bestFit="1" customWidth="1"/>
    <col min="1540" max="1540" width="44.77734375" bestFit="1" customWidth="1"/>
    <col min="1541" max="1541" width="13.109375" bestFit="1" customWidth="1"/>
    <col min="1542" max="1542" width="24.5546875" bestFit="1" customWidth="1"/>
    <col min="1544" max="1544" width="9.5546875" bestFit="1" customWidth="1"/>
    <col min="1796" max="1796" width="44.77734375" bestFit="1" customWidth="1"/>
    <col min="1797" max="1797" width="13.109375" bestFit="1" customWidth="1"/>
    <col min="1798" max="1798" width="24.5546875" bestFit="1" customWidth="1"/>
    <col min="1800" max="1800" width="9.5546875" bestFit="1" customWidth="1"/>
    <col min="2052" max="2052" width="44.77734375" bestFit="1" customWidth="1"/>
    <col min="2053" max="2053" width="13.109375" bestFit="1" customWidth="1"/>
    <col min="2054" max="2054" width="24.5546875" bestFit="1" customWidth="1"/>
    <col min="2056" max="2056" width="9.5546875" bestFit="1" customWidth="1"/>
    <col min="2308" max="2308" width="44.77734375" bestFit="1" customWidth="1"/>
    <col min="2309" max="2309" width="13.109375" bestFit="1" customWidth="1"/>
    <col min="2310" max="2310" width="24.5546875" bestFit="1" customWidth="1"/>
    <col min="2312" max="2312" width="9.5546875" bestFit="1" customWidth="1"/>
    <col min="2564" max="2564" width="44.77734375" bestFit="1" customWidth="1"/>
    <col min="2565" max="2565" width="13.109375" bestFit="1" customWidth="1"/>
    <col min="2566" max="2566" width="24.5546875" bestFit="1" customWidth="1"/>
    <col min="2568" max="2568" width="9.5546875" bestFit="1" customWidth="1"/>
    <col min="2820" max="2820" width="44.77734375" bestFit="1" customWidth="1"/>
    <col min="2821" max="2821" width="13.109375" bestFit="1" customWidth="1"/>
    <col min="2822" max="2822" width="24.5546875" bestFit="1" customWidth="1"/>
    <col min="2824" max="2824" width="9.5546875" bestFit="1" customWidth="1"/>
    <col min="3076" max="3076" width="44.77734375" bestFit="1" customWidth="1"/>
    <col min="3077" max="3077" width="13.109375" bestFit="1" customWidth="1"/>
    <col min="3078" max="3078" width="24.5546875" bestFit="1" customWidth="1"/>
    <col min="3080" max="3080" width="9.5546875" bestFit="1" customWidth="1"/>
    <col min="3332" max="3332" width="44.77734375" bestFit="1" customWidth="1"/>
    <col min="3333" max="3333" width="13.109375" bestFit="1" customWidth="1"/>
    <col min="3334" max="3334" width="24.5546875" bestFit="1" customWidth="1"/>
    <col min="3336" max="3336" width="9.5546875" bestFit="1" customWidth="1"/>
    <col min="3588" max="3588" width="44.77734375" bestFit="1" customWidth="1"/>
    <col min="3589" max="3589" width="13.109375" bestFit="1" customWidth="1"/>
    <col min="3590" max="3590" width="24.5546875" bestFit="1" customWidth="1"/>
    <col min="3592" max="3592" width="9.5546875" bestFit="1" customWidth="1"/>
    <col min="3844" max="3844" width="44.77734375" bestFit="1" customWidth="1"/>
    <col min="3845" max="3845" width="13.109375" bestFit="1" customWidth="1"/>
    <col min="3846" max="3846" width="24.5546875" bestFit="1" customWidth="1"/>
    <col min="3848" max="3848" width="9.5546875" bestFit="1" customWidth="1"/>
    <col min="4100" max="4100" width="44.77734375" bestFit="1" customWidth="1"/>
    <col min="4101" max="4101" width="13.109375" bestFit="1" customWidth="1"/>
    <col min="4102" max="4102" width="24.5546875" bestFit="1" customWidth="1"/>
    <col min="4104" max="4104" width="9.5546875" bestFit="1" customWidth="1"/>
    <col min="4356" max="4356" width="44.77734375" bestFit="1" customWidth="1"/>
    <col min="4357" max="4357" width="13.109375" bestFit="1" customWidth="1"/>
    <col min="4358" max="4358" width="24.5546875" bestFit="1" customWidth="1"/>
    <col min="4360" max="4360" width="9.5546875" bestFit="1" customWidth="1"/>
    <col min="4612" max="4612" width="44.77734375" bestFit="1" customWidth="1"/>
    <col min="4613" max="4613" width="13.109375" bestFit="1" customWidth="1"/>
    <col min="4614" max="4614" width="24.5546875" bestFit="1" customWidth="1"/>
    <col min="4616" max="4616" width="9.5546875" bestFit="1" customWidth="1"/>
    <col min="4868" max="4868" width="44.77734375" bestFit="1" customWidth="1"/>
    <col min="4869" max="4869" width="13.109375" bestFit="1" customWidth="1"/>
    <col min="4870" max="4870" width="24.5546875" bestFit="1" customWidth="1"/>
    <col min="4872" max="4872" width="9.5546875" bestFit="1" customWidth="1"/>
    <col min="5124" max="5124" width="44.77734375" bestFit="1" customWidth="1"/>
    <col min="5125" max="5125" width="13.109375" bestFit="1" customWidth="1"/>
    <col min="5126" max="5126" width="24.5546875" bestFit="1" customWidth="1"/>
    <col min="5128" max="5128" width="9.5546875" bestFit="1" customWidth="1"/>
    <col min="5380" max="5380" width="44.77734375" bestFit="1" customWidth="1"/>
    <col min="5381" max="5381" width="13.109375" bestFit="1" customWidth="1"/>
    <col min="5382" max="5382" width="24.5546875" bestFit="1" customWidth="1"/>
    <col min="5384" max="5384" width="9.5546875" bestFit="1" customWidth="1"/>
    <col min="5636" max="5636" width="44.77734375" bestFit="1" customWidth="1"/>
    <col min="5637" max="5637" width="13.109375" bestFit="1" customWidth="1"/>
    <col min="5638" max="5638" width="24.5546875" bestFit="1" customWidth="1"/>
    <col min="5640" max="5640" width="9.5546875" bestFit="1" customWidth="1"/>
    <col min="5892" max="5892" width="44.77734375" bestFit="1" customWidth="1"/>
    <col min="5893" max="5893" width="13.109375" bestFit="1" customWidth="1"/>
    <col min="5894" max="5894" width="24.5546875" bestFit="1" customWidth="1"/>
    <col min="5896" max="5896" width="9.5546875" bestFit="1" customWidth="1"/>
    <col min="6148" max="6148" width="44.77734375" bestFit="1" customWidth="1"/>
    <col min="6149" max="6149" width="13.109375" bestFit="1" customWidth="1"/>
    <col min="6150" max="6150" width="24.5546875" bestFit="1" customWidth="1"/>
    <col min="6152" max="6152" width="9.5546875" bestFit="1" customWidth="1"/>
    <col min="6404" max="6404" width="44.77734375" bestFit="1" customWidth="1"/>
    <col min="6405" max="6405" width="13.109375" bestFit="1" customWidth="1"/>
    <col min="6406" max="6406" width="24.5546875" bestFit="1" customWidth="1"/>
    <col min="6408" max="6408" width="9.5546875" bestFit="1" customWidth="1"/>
    <col min="6660" max="6660" width="44.77734375" bestFit="1" customWidth="1"/>
    <col min="6661" max="6661" width="13.109375" bestFit="1" customWidth="1"/>
    <col min="6662" max="6662" width="24.5546875" bestFit="1" customWidth="1"/>
    <col min="6664" max="6664" width="9.5546875" bestFit="1" customWidth="1"/>
    <col min="6916" max="6916" width="44.77734375" bestFit="1" customWidth="1"/>
    <col min="6917" max="6917" width="13.109375" bestFit="1" customWidth="1"/>
    <col min="6918" max="6918" width="24.5546875" bestFit="1" customWidth="1"/>
    <col min="6920" max="6920" width="9.5546875" bestFit="1" customWidth="1"/>
    <col min="7172" max="7172" width="44.77734375" bestFit="1" customWidth="1"/>
    <col min="7173" max="7173" width="13.109375" bestFit="1" customWidth="1"/>
    <col min="7174" max="7174" width="24.5546875" bestFit="1" customWidth="1"/>
    <col min="7176" max="7176" width="9.5546875" bestFit="1" customWidth="1"/>
    <col min="7428" max="7428" width="44.77734375" bestFit="1" customWidth="1"/>
    <col min="7429" max="7429" width="13.109375" bestFit="1" customWidth="1"/>
    <col min="7430" max="7430" width="24.5546875" bestFit="1" customWidth="1"/>
    <col min="7432" max="7432" width="9.5546875" bestFit="1" customWidth="1"/>
    <col min="7684" max="7684" width="44.77734375" bestFit="1" customWidth="1"/>
    <col min="7685" max="7685" width="13.109375" bestFit="1" customWidth="1"/>
    <col min="7686" max="7686" width="24.5546875" bestFit="1" customWidth="1"/>
    <col min="7688" max="7688" width="9.5546875" bestFit="1" customWidth="1"/>
    <col min="7940" max="7940" width="44.77734375" bestFit="1" customWidth="1"/>
    <col min="7941" max="7941" width="13.109375" bestFit="1" customWidth="1"/>
    <col min="7942" max="7942" width="24.5546875" bestFit="1" customWidth="1"/>
    <col min="7944" max="7944" width="9.5546875" bestFit="1" customWidth="1"/>
    <col min="8196" max="8196" width="44.77734375" bestFit="1" customWidth="1"/>
    <col min="8197" max="8197" width="13.109375" bestFit="1" customWidth="1"/>
    <col min="8198" max="8198" width="24.5546875" bestFit="1" customWidth="1"/>
    <col min="8200" max="8200" width="9.5546875" bestFit="1" customWidth="1"/>
    <col min="8452" max="8452" width="44.77734375" bestFit="1" customWidth="1"/>
    <col min="8453" max="8453" width="13.109375" bestFit="1" customWidth="1"/>
    <col min="8454" max="8454" width="24.5546875" bestFit="1" customWidth="1"/>
    <col min="8456" max="8456" width="9.5546875" bestFit="1" customWidth="1"/>
    <col min="8708" max="8708" width="44.77734375" bestFit="1" customWidth="1"/>
    <col min="8709" max="8709" width="13.109375" bestFit="1" customWidth="1"/>
    <col min="8710" max="8710" width="24.5546875" bestFit="1" customWidth="1"/>
    <col min="8712" max="8712" width="9.5546875" bestFit="1" customWidth="1"/>
    <col min="8964" max="8964" width="44.77734375" bestFit="1" customWidth="1"/>
    <col min="8965" max="8965" width="13.109375" bestFit="1" customWidth="1"/>
    <col min="8966" max="8966" width="24.5546875" bestFit="1" customWidth="1"/>
    <col min="8968" max="8968" width="9.5546875" bestFit="1" customWidth="1"/>
    <col min="9220" max="9220" width="44.77734375" bestFit="1" customWidth="1"/>
    <col min="9221" max="9221" width="13.109375" bestFit="1" customWidth="1"/>
    <col min="9222" max="9222" width="24.5546875" bestFit="1" customWidth="1"/>
    <col min="9224" max="9224" width="9.5546875" bestFit="1" customWidth="1"/>
    <col min="9476" max="9476" width="44.77734375" bestFit="1" customWidth="1"/>
    <col min="9477" max="9477" width="13.109375" bestFit="1" customWidth="1"/>
    <col min="9478" max="9478" width="24.5546875" bestFit="1" customWidth="1"/>
    <col min="9480" max="9480" width="9.5546875" bestFit="1" customWidth="1"/>
    <col min="9732" max="9732" width="44.77734375" bestFit="1" customWidth="1"/>
    <col min="9733" max="9733" width="13.109375" bestFit="1" customWidth="1"/>
    <col min="9734" max="9734" width="24.5546875" bestFit="1" customWidth="1"/>
    <col min="9736" max="9736" width="9.5546875" bestFit="1" customWidth="1"/>
    <col min="9988" max="9988" width="44.77734375" bestFit="1" customWidth="1"/>
    <col min="9989" max="9989" width="13.109375" bestFit="1" customWidth="1"/>
    <col min="9990" max="9990" width="24.5546875" bestFit="1" customWidth="1"/>
    <col min="9992" max="9992" width="9.5546875" bestFit="1" customWidth="1"/>
    <col min="10244" max="10244" width="44.77734375" bestFit="1" customWidth="1"/>
    <col min="10245" max="10245" width="13.109375" bestFit="1" customWidth="1"/>
    <col min="10246" max="10246" width="24.5546875" bestFit="1" customWidth="1"/>
    <col min="10248" max="10248" width="9.5546875" bestFit="1" customWidth="1"/>
    <col min="10500" max="10500" width="44.77734375" bestFit="1" customWidth="1"/>
    <col min="10501" max="10501" width="13.109375" bestFit="1" customWidth="1"/>
    <col min="10502" max="10502" width="24.5546875" bestFit="1" customWidth="1"/>
    <col min="10504" max="10504" width="9.5546875" bestFit="1" customWidth="1"/>
    <col min="10756" max="10756" width="44.77734375" bestFit="1" customWidth="1"/>
    <col min="10757" max="10757" width="13.109375" bestFit="1" customWidth="1"/>
    <col min="10758" max="10758" width="24.5546875" bestFit="1" customWidth="1"/>
    <col min="10760" max="10760" width="9.5546875" bestFit="1" customWidth="1"/>
    <col min="11012" max="11012" width="44.77734375" bestFit="1" customWidth="1"/>
    <col min="11013" max="11013" width="13.109375" bestFit="1" customWidth="1"/>
    <col min="11014" max="11014" width="24.5546875" bestFit="1" customWidth="1"/>
    <col min="11016" max="11016" width="9.5546875" bestFit="1" customWidth="1"/>
    <col min="11268" max="11268" width="44.77734375" bestFit="1" customWidth="1"/>
    <col min="11269" max="11269" width="13.109375" bestFit="1" customWidth="1"/>
    <col min="11270" max="11270" width="24.5546875" bestFit="1" customWidth="1"/>
    <col min="11272" max="11272" width="9.5546875" bestFit="1" customWidth="1"/>
    <col min="11524" max="11524" width="44.77734375" bestFit="1" customWidth="1"/>
    <col min="11525" max="11525" width="13.109375" bestFit="1" customWidth="1"/>
    <col min="11526" max="11526" width="24.5546875" bestFit="1" customWidth="1"/>
    <col min="11528" max="11528" width="9.5546875" bestFit="1" customWidth="1"/>
    <col min="11780" max="11780" width="44.77734375" bestFit="1" customWidth="1"/>
    <col min="11781" max="11781" width="13.109375" bestFit="1" customWidth="1"/>
    <col min="11782" max="11782" width="24.5546875" bestFit="1" customWidth="1"/>
    <col min="11784" max="11784" width="9.5546875" bestFit="1" customWidth="1"/>
    <col min="12036" max="12036" width="44.77734375" bestFit="1" customWidth="1"/>
    <col min="12037" max="12037" width="13.109375" bestFit="1" customWidth="1"/>
    <col min="12038" max="12038" width="24.5546875" bestFit="1" customWidth="1"/>
    <col min="12040" max="12040" width="9.5546875" bestFit="1" customWidth="1"/>
    <col min="12292" max="12292" width="44.77734375" bestFit="1" customWidth="1"/>
    <col min="12293" max="12293" width="13.109375" bestFit="1" customWidth="1"/>
    <col min="12294" max="12294" width="24.5546875" bestFit="1" customWidth="1"/>
    <col min="12296" max="12296" width="9.5546875" bestFit="1" customWidth="1"/>
    <col min="12548" max="12548" width="44.77734375" bestFit="1" customWidth="1"/>
    <col min="12549" max="12549" width="13.109375" bestFit="1" customWidth="1"/>
    <col min="12550" max="12550" width="24.5546875" bestFit="1" customWidth="1"/>
    <col min="12552" max="12552" width="9.5546875" bestFit="1" customWidth="1"/>
    <col min="12804" max="12804" width="44.77734375" bestFit="1" customWidth="1"/>
    <col min="12805" max="12805" width="13.109375" bestFit="1" customWidth="1"/>
    <col min="12806" max="12806" width="24.5546875" bestFit="1" customWidth="1"/>
    <col min="12808" max="12808" width="9.5546875" bestFit="1" customWidth="1"/>
    <col min="13060" max="13060" width="44.77734375" bestFit="1" customWidth="1"/>
    <col min="13061" max="13061" width="13.109375" bestFit="1" customWidth="1"/>
    <col min="13062" max="13062" width="24.5546875" bestFit="1" customWidth="1"/>
    <col min="13064" max="13064" width="9.5546875" bestFit="1" customWidth="1"/>
    <col min="13316" max="13316" width="44.77734375" bestFit="1" customWidth="1"/>
    <col min="13317" max="13317" width="13.109375" bestFit="1" customWidth="1"/>
    <col min="13318" max="13318" width="24.5546875" bestFit="1" customWidth="1"/>
    <col min="13320" max="13320" width="9.5546875" bestFit="1" customWidth="1"/>
    <col min="13572" max="13572" width="44.77734375" bestFit="1" customWidth="1"/>
    <col min="13573" max="13573" width="13.109375" bestFit="1" customWidth="1"/>
    <col min="13574" max="13574" width="24.5546875" bestFit="1" customWidth="1"/>
    <col min="13576" max="13576" width="9.5546875" bestFit="1" customWidth="1"/>
    <col min="13828" max="13828" width="44.77734375" bestFit="1" customWidth="1"/>
    <col min="13829" max="13829" width="13.109375" bestFit="1" customWidth="1"/>
    <col min="13830" max="13830" width="24.5546875" bestFit="1" customWidth="1"/>
    <col min="13832" max="13832" width="9.5546875" bestFit="1" customWidth="1"/>
    <col min="14084" max="14084" width="44.77734375" bestFit="1" customWidth="1"/>
    <col min="14085" max="14085" width="13.109375" bestFit="1" customWidth="1"/>
    <col min="14086" max="14086" width="24.5546875" bestFit="1" customWidth="1"/>
    <col min="14088" max="14088" width="9.5546875" bestFit="1" customWidth="1"/>
    <col min="14340" max="14340" width="44.77734375" bestFit="1" customWidth="1"/>
    <col min="14341" max="14341" width="13.109375" bestFit="1" customWidth="1"/>
    <col min="14342" max="14342" width="24.5546875" bestFit="1" customWidth="1"/>
    <col min="14344" max="14344" width="9.5546875" bestFit="1" customWidth="1"/>
    <col min="14596" max="14596" width="44.77734375" bestFit="1" customWidth="1"/>
    <col min="14597" max="14597" width="13.109375" bestFit="1" customWidth="1"/>
    <col min="14598" max="14598" width="24.5546875" bestFit="1" customWidth="1"/>
    <col min="14600" max="14600" width="9.5546875" bestFit="1" customWidth="1"/>
    <col min="14852" max="14852" width="44.77734375" bestFit="1" customWidth="1"/>
    <col min="14853" max="14853" width="13.109375" bestFit="1" customWidth="1"/>
    <col min="14854" max="14854" width="24.5546875" bestFit="1" customWidth="1"/>
    <col min="14856" max="14856" width="9.5546875" bestFit="1" customWidth="1"/>
    <col min="15108" max="15108" width="44.77734375" bestFit="1" customWidth="1"/>
    <col min="15109" max="15109" width="13.109375" bestFit="1" customWidth="1"/>
    <col min="15110" max="15110" width="24.5546875" bestFit="1" customWidth="1"/>
    <col min="15112" max="15112" width="9.5546875" bestFit="1" customWidth="1"/>
    <col min="15364" max="15364" width="44.77734375" bestFit="1" customWidth="1"/>
    <col min="15365" max="15365" width="13.109375" bestFit="1" customWidth="1"/>
    <col min="15366" max="15366" width="24.5546875" bestFit="1" customWidth="1"/>
    <col min="15368" max="15368" width="9.5546875" bestFit="1" customWidth="1"/>
    <col min="15620" max="15620" width="44.77734375" bestFit="1" customWidth="1"/>
    <col min="15621" max="15621" width="13.109375" bestFit="1" customWidth="1"/>
    <col min="15622" max="15622" width="24.5546875" bestFit="1" customWidth="1"/>
    <col min="15624" max="15624" width="9.5546875" bestFit="1" customWidth="1"/>
    <col min="15876" max="15876" width="44.77734375" bestFit="1" customWidth="1"/>
    <col min="15877" max="15877" width="13.109375" bestFit="1" customWidth="1"/>
    <col min="15878" max="15878" width="24.5546875" bestFit="1" customWidth="1"/>
    <col min="15880" max="15880" width="9.5546875" bestFit="1" customWidth="1"/>
    <col min="16132" max="16132" width="44.77734375" bestFit="1" customWidth="1"/>
    <col min="16133" max="16133" width="13.109375" bestFit="1" customWidth="1"/>
    <col min="16134" max="16134" width="24.5546875" bestFit="1" customWidth="1"/>
    <col min="16136" max="16136" width="9.5546875" bestFit="1" customWidth="1"/>
  </cols>
  <sheetData>
    <row r="1" spans="1:7" ht="15.75" x14ac:dyDescent="0.25">
      <c r="A1" s="145"/>
      <c r="B1" s="145"/>
      <c r="C1" s="145"/>
      <c r="D1" s="145"/>
      <c r="E1" s="145"/>
      <c r="F1" s="145"/>
      <c r="G1" s="146" t="s">
        <v>132</v>
      </c>
    </row>
    <row r="2" spans="1:7" ht="15.75" x14ac:dyDescent="0.25">
      <c r="A2" s="145"/>
      <c r="B2" s="145"/>
      <c r="C2" s="145"/>
      <c r="D2" s="145"/>
      <c r="E2" s="145"/>
      <c r="F2" s="145"/>
      <c r="G2" s="390" t="s">
        <v>217</v>
      </c>
    </row>
    <row r="3" spans="1:7" ht="8.25" customHeight="1" x14ac:dyDescent="0.25">
      <c r="A3" s="145"/>
      <c r="B3" s="145"/>
      <c r="C3" s="145"/>
      <c r="D3" s="145"/>
      <c r="E3" s="145"/>
      <c r="F3" s="145"/>
      <c r="G3" s="391"/>
    </row>
    <row r="4" spans="1:7" x14ac:dyDescent="0.2">
      <c r="A4" s="145"/>
      <c r="B4" s="145"/>
      <c r="C4" s="145"/>
      <c r="D4" s="145"/>
      <c r="E4" s="145"/>
      <c r="F4" s="145"/>
      <c r="G4" s="150" t="s">
        <v>239</v>
      </c>
    </row>
    <row r="5" spans="1:7" x14ac:dyDescent="0.2">
      <c r="A5" s="145"/>
      <c r="B5" s="145"/>
      <c r="C5" s="145"/>
      <c r="D5" s="145"/>
      <c r="E5" s="145"/>
      <c r="F5" s="145"/>
      <c r="G5" s="150" t="s">
        <v>236</v>
      </c>
    </row>
    <row r="6" spans="1:7" x14ac:dyDescent="0.2">
      <c r="A6" s="145"/>
      <c r="B6" s="145"/>
      <c r="C6" s="145"/>
      <c r="D6" s="145"/>
      <c r="E6" s="145"/>
      <c r="F6" s="145"/>
      <c r="G6" s="145"/>
    </row>
    <row r="7" spans="1:7" ht="18" x14ac:dyDescent="0.25">
      <c r="A7" s="446" t="s">
        <v>135</v>
      </c>
      <c r="B7" s="446"/>
      <c r="C7" s="446"/>
      <c r="D7" s="446"/>
      <c r="E7" s="446"/>
      <c r="F7" s="446"/>
      <c r="G7" s="446"/>
    </row>
    <row r="8" spans="1:7" ht="18" x14ac:dyDescent="0.25">
      <c r="A8" s="446" t="s">
        <v>1</v>
      </c>
      <c r="B8" s="446"/>
      <c r="C8" s="446"/>
      <c r="D8" s="446"/>
      <c r="E8" s="446"/>
      <c r="F8" s="446"/>
      <c r="G8" s="446"/>
    </row>
    <row r="9" spans="1:7" ht="18" x14ac:dyDescent="0.2">
      <c r="A9" s="453" t="s">
        <v>137</v>
      </c>
      <c r="B9" s="453"/>
      <c r="C9" s="453"/>
      <c r="D9" s="453"/>
      <c r="E9" s="453"/>
      <c r="F9" s="453"/>
      <c r="G9" s="453"/>
    </row>
    <row r="10" spans="1:7" ht="18" x14ac:dyDescent="0.2">
      <c r="A10" s="453" t="s">
        <v>218</v>
      </c>
      <c r="B10" s="453"/>
      <c r="C10" s="453"/>
      <c r="D10" s="453"/>
      <c r="E10" s="453"/>
      <c r="F10" s="453"/>
      <c r="G10" s="453"/>
    </row>
    <row r="11" spans="1:7" ht="18" x14ac:dyDescent="0.2">
      <c r="A11" s="453" t="s">
        <v>216</v>
      </c>
      <c r="B11" s="453"/>
      <c r="C11" s="453"/>
      <c r="D11" s="453"/>
      <c r="E11" s="453"/>
      <c r="F11" s="453"/>
      <c r="G11" s="453"/>
    </row>
    <row r="12" spans="1:7" ht="18" customHeight="1" x14ac:dyDescent="0.2">
      <c r="A12" s="453" t="s">
        <v>240</v>
      </c>
      <c r="B12" s="453"/>
      <c r="C12" s="453"/>
      <c r="D12" s="453"/>
      <c r="E12" s="453"/>
      <c r="F12" s="453"/>
      <c r="G12" s="453"/>
    </row>
    <row r="13" spans="1:7" ht="16.5" thickBot="1" x14ac:dyDescent="0.3">
      <c r="A13" s="392"/>
      <c r="B13" s="393"/>
      <c r="C13" s="145"/>
      <c r="D13" s="145"/>
      <c r="E13" s="145"/>
      <c r="F13" s="145"/>
      <c r="G13" s="394" t="s">
        <v>140</v>
      </c>
    </row>
    <row r="14" spans="1:7" ht="63.75" thickBot="1" x14ac:dyDescent="0.25">
      <c r="A14" s="395" t="s">
        <v>141</v>
      </c>
      <c r="B14" s="396" t="s">
        <v>142</v>
      </c>
      <c r="C14" s="397" t="s">
        <v>219</v>
      </c>
      <c r="D14" s="398" t="s">
        <v>231</v>
      </c>
      <c r="E14" s="398" t="s">
        <v>232</v>
      </c>
      <c r="F14" s="398" t="s">
        <v>233</v>
      </c>
      <c r="G14" s="399" t="s">
        <v>234</v>
      </c>
    </row>
    <row r="15" spans="1:7" x14ac:dyDescent="0.2">
      <c r="A15" s="400">
        <v>1</v>
      </c>
      <c r="B15" s="401" t="s">
        <v>146</v>
      </c>
      <c r="C15" s="181">
        <v>0</v>
      </c>
      <c r="D15" s="181">
        <v>3.7936197765199999</v>
      </c>
      <c r="E15" s="181"/>
      <c r="F15" s="181"/>
      <c r="G15" s="402"/>
    </row>
    <row r="16" spans="1:7" ht="30" x14ac:dyDescent="0.2">
      <c r="A16" s="400">
        <v>2</v>
      </c>
      <c r="B16" s="401" t="s">
        <v>147</v>
      </c>
      <c r="C16" s="181">
        <v>3.1281563999999999</v>
      </c>
      <c r="D16" s="181">
        <v>29.807012529800001</v>
      </c>
      <c r="E16" s="181"/>
      <c r="F16" s="181"/>
      <c r="G16" s="402"/>
    </row>
    <row r="17" spans="1:7" ht="30" x14ac:dyDescent="0.2">
      <c r="A17" s="400">
        <v>3</v>
      </c>
      <c r="B17" s="401" t="s">
        <v>148</v>
      </c>
      <c r="C17" s="181">
        <v>5.8689305999999997</v>
      </c>
      <c r="D17" s="181">
        <v>0</v>
      </c>
      <c r="E17" s="181"/>
      <c r="F17" s="181"/>
      <c r="G17" s="402"/>
    </row>
    <row r="18" spans="1:7" x14ac:dyDescent="0.2">
      <c r="A18" s="400">
        <v>4</v>
      </c>
      <c r="B18" s="401" t="s">
        <v>149</v>
      </c>
      <c r="C18" s="181">
        <v>0</v>
      </c>
      <c r="D18" s="181">
        <v>0</v>
      </c>
      <c r="E18" s="181"/>
      <c r="F18" s="181"/>
      <c r="G18" s="402"/>
    </row>
    <row r="19" spans="1:7" ht="30" x14ac:dyDescent="0.2">
      <c r="A19" s="400">
        <v>5</v>
      </c>
      <c r="B19" s="401" t="s">
        <v>150</v>
      </c>
      <c r="C19" s="181">
        <v>0</v>
      </c>
      <c r="D19" s="181">
        <v>15.17447910608</v>
      </c>
      <c r="E19" s="181"/>
      <c r="F19" s="181"/>
      <c r="G19" s="402"/>
    </row>
    <row r="20" spans="1:7" ht="30" x14ac:dyDescent="0.2">
      <c r="A20" s="400">
        <v>6</v>
      </c>
      <c r="B20" s="401" t="s">
        <v>151</v>
      </c>
      <c r="C20" s="181">
        <v>56.794877384828069</v>
      </c>
      <c r="D20" s="181">
        <v>0</v>
      </c>
      <c r="E20" s="181"/>
      <c r="F20" s="181"/>
      <c r="G20" s="402"/>
    </row>
    <row r="21" spans="1:7" ht="45" x14ac:dyDescent="0.2">
      <c r="A21" s="400">
        <v>7</v>
      </c>
      <c r="B21" s="401" t="s">
        <v>152</v>
      </c>
      <c r="C21" s="181">
        <v>0.37169858399999989</v>
      </c>
      <c r="D21" s="181">
        <v>5.4194568236</v>
      </c>
      <c r="E21" s="181"/>
      <c r="F21" s="181"/>
      <c r="G21" s="402"/>
    </row>
    <row r="22" spans="1:7" ht="30" x14ac:dyDescent="0.2">
      <c r="A22" s="400">
        <v>8</v>
      </c>
      <c r="B22" s="401" t="s">
        <v>153</v>
      </c>
      <c r="C22" s="181">
        <v>1.0876366799999999</v>
      </c>
      <c r="D22" s="181">
        <v>0</v>
      </c>
      <c r="E22" s="181"/>
      <c r="F22" s="181"/>
      <c r="G22" s="402"/>
    </row>
    <row r="23" spans="1:7" ht="30" x14ac:dyDescent="0.2">
      <c r="A23" s="400">
        <v>9</v>
      </c>
      <c r="B23" s="401" t="s">
        <v>230</v>
      </c>
      <c r="C23" s="181">
        <v>0</v>
      </c>
      <c r="D23" s="181">
        <v>0</v>
      </c>
      <c r="E23" s="181"/>
      <c r="F23" s="181"/>
      <c r="G23" s="402"/>
    </row>
    <row r="24" spans="1:7" ht="50.25" customHeight="1" x14ac:dyDescent="0.2">
      <c r="A24" s="400">
        <v>10</v>
      </c>
      <c r="B24" s="401" t="s">
        <v>155</v>
      </c>
      <c r="C24" s="181">
        <v>0</v>
      </c>
      <c r="D24" s="181">
        <v>0</v>
      </c>
      <c r="E24" s="181"/>
      <c r="F24" s="181"/>
      <c r="G24" s="402"/>
    </row>
    <row r="25" spans="1:7" ht="45" x14ac:dyDescent="0.2">
      <c r="A25" s="400">
        <v>11</v>
      </c>
      <c r="B25" s="401" t="s">
        <v>156</v>
      </c>
      <c r="C25" s="181">
        <v>0</v>
      </c>
      <c r="D25" s="181">
        <v>0</v>
      </c>
      <c r="E25" s="181"/>
      <c r="F25" s="181"/>
      <c r="G25" s="402"/>
    </row>
    <row r="26" spans="1:7" ht="30" x14ac:dyDescent="0.2">
      <c r="A26" s="400">
        <v>12</v>
      </c>
      <c r="B26" s="401" t="s">
        <v>157</v>
      </c>
      <c r="C26" s="443" t="s">
        <v>158</v>
      </c>
      <c r="D26" s="181">
        <v>5.9000000000000004E-2</v>
      </c>
      <c r="E26" s="181"/>
      <c r="F26" s="181"/>
      <c r="G26" s="402"/>
    </row>
    <row r="27" spans="1:7" ht="15.75" thickBot="1" x14ac:dyDescent="0.25">
      <c r="A27" s="400">
        <v>13</v>
      </c>
      <c r="B27" s="401" t="s">
        <v>159</v>
      </c>
      <c r="C27" s="181">
        <v>0</v>
      </c>
      <c r="D27" s="181">
        <v>0</v>
      </c>
      <c r="E27" s="181"/>
      <c r="F27" s="181"/>
      <c r="G27" s="402"/>
    </row>
    <row r="28" spans="1:7" ht="15.75" x14ac:dyDescent="0.2">
      <c r="A28" s="403">
        <v>14</v>
      </c>
      <c r="B28" s="404" t="s">
        <v>160</v>
      </c>
      <c r="C28" s="405">
        <v>67.251299648828081</v>
      </c>
      <c r="D28" s="405">
        <v>54.253568236</v>
      </c>
      <c r="E28" s="427"/>
      <c r="F28" s="427"/>
      <c r="G28" s="406"/>
    </row>
    <row r="29" spans="1:7" ht="15.75" x14ac:dyDescent="0.2">
      <c r="A29" s="407">
        <v>15</v>
      </c>
      <c r="B29" s="408" t="s">
        <v>172</v>
      </c>
      <c r="C29" s="389">
        <v>0.60779678399999992</v>
      </c>
      <c r="D29" s="409">
        <v>8.2759680360000019</v>
      </c>
      <c r="E29" s="409"/>
      <c r="F29" s="409"/>
      <c r="G29" s="410"/>
    </row>
    <row r="30" spans="1:7" ht="15.75" x14ac:dyDescent="0.2">
      <c r="A30" s="407">
        <v>16</v>
      </c>
      <c r="B30" s="411" t="s">
        <v>220</v>
      </c>
      <c r="C30" s="389">
        <v>66.643502864828079</v>
      </c>
      <c r="D30" s="409">
        <v>45.977600199999998</v>
      </c>
      <c r="E30" s="409">
        <v>46.121280200000001</v>
      </c>
      <c r="F30" s="409">
        <v>55.1731202</v>
      </c>
      <c r="G30" s="410">
        <v>61.638720200000002</v>
      </c>
    </row>
    <row r="31" spans="1:7" ht="15.75" x14ac:dyDescent="0.2">
      <c r="A31" s="412">
        <v>17</v>
      </c>
      <c r="B31" s="413" t="s">
        <v>221</v>
      </c>
      <c r="C31" s="414"/>
      <c r="D31" s="415">
        <v>-0.31009628510590737</v>
      </c>
      <c r="E31" s="415">
        <v>-0.30794033600624149</v>
      </c>
      <c r="F31" s="415">
        <v>-0.17211554272729734</v>
      </c>
      <c r="G31" s="416">
        <v>-7.5097833242337209E-2</v>
      </c>
    </row>
    <row r="32" spans="1:7" ht="16.5" thickBot="1" x14ac:dyDescent="0.25">
      <c r="A32" s="417">
        <v>18</v>
      </c>
      <c r="B32" s="418" t="s">
        <v>222</v>
      </c>
      <c r="C32" s="419"/>
      <c r="D32" s="420" t="s">
        <v>223</v>
      </c>
      <c r="E32" s="420" t="s">
        <v>224</v>
      </c>
      <c r="F32" s="420" t="s">
        <v>237</v>
      </c>
      <c r="G32" s="421" t="s">
        <v>238</v>
      </c>
    </row>
    <row r="33" spans="1:7" ht="7.5" customHeight="1" thickBot="1" x14ac:dyDescent="0.25">
      <c r="A33" s="153"/>
      <c r="B33" s="285"/>
      <c r="C33" s="145"/>
      <c r="D33" s="145"/>
      <c r="E33" s="145"/>
      <c r="F33" s="145"/>
      <c r="G33" s="145"/>
    </row>
    <row r="34" spans="1:7" ht="16.5" customHeight="1" thickBot="1" x14ac:dyDescent="0.3">
      <c r="A34" s="450" t="s">
        <v>225</v>
      </c>
      <c r="B34" s="451"/>
      <c r="C34" s="451"/>
      <c r="D34" s="451"/>
      <c r="E34" s="451"/>
      <c r="F34" s="451"/>
      <c r="G34" s="452"/>
    </row>
    <row r="35" spans="1:7" x14ac:dyDescent="0.2">
      <c r="A35" s="153"/>
      <c r="B35" s="285"/>
      <c r="C35" s="145"/>
      <c r="D35" s="145"/>
      <c r="E35" s="145"/>
      <c r="F35" s="145"/>
      <c r="G35" s="422"/>
    </row>
  </sheetData>
  <mergeCells count="7">
    <mergeCell ref="A34:G34"/>
    <mergeCell ref="A7:G7"/>
    <mergeCell ref="A8:G8"/>
    <mergeCell ref="A9:G9"/>
    <mergeCell ref="A10:G10"/>
    <mergeCell ref="A11:G11"/>
    <mergeCell ref="A12:G12"/>
  </mergeCells>
  <pageMargins left="0.7" right="0.7" top="0.75" bottom="0.75" header="0.3" footer="0.3"/>
  <pageSetup paperSize="9" scale="64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0"/>
  <sheetViews>
    <sheetView showZeros="0" workbookViewId="0">
      <selection activeCell="H7" sqref="H7"/>
    </sheetView>
  </sheetViews>
  <sheetFormatPr defaultRowHeight="15" x14ac:dyDescent="0.2"/>
  <cols>
    <col min="2" max="2" width="31.33203125" customWidth="1"/>
    <col min="3" max="3" width="14.5546875" customWidth="1"/>
    <col min="4" max="5" width="14.33203125" customWidth="1"/>
  </cols>
  <sheetData>
    <row r="1" spans="1:5" ht="15.75" thickBot="1" x14ac:dyDescent="0.25"/>
    <row r="2" spans="1:5" ht="19.5" thickBot="1" x14ac:dyDescent="0.35">
      <c r="B2" s="454" t="s">
        <v>231</v>
      </c>
      <c r="C2" s="455"/>
      <c r="D2" s="455"/>
      <c r="E2" s="456"/>
    </row>
    <row r="3" spans="1:5" ht="19.5" thickBot="1" x14ac:dyDescent="0.35">
      <c r="A3" s="423" t="s">
        <v>226</v>
      </c>
      <c r="B3" s="423" t="s">
        <v>6</v>
      </c>
      <c r="C3" s="440" t="s">
        <v>227</v>
      </c>
      <c r="D3" s="440" t="s">
        <v>228</v>
      </c>
      <c r="E3" s="440" t="s">
        <v>229</v>
      </c>
    </row>
    <row r="4" spans="1:5" ht="15.75" x14ac:dyDescent="0.2">
      <c r="A4" s="441">
        <v>1</v>
      </c>
      <c r="B4" s="424" t="s">
        <v>146</v>
      </c>
      <c r="C4" s="425">
        <f>32149320.14/10^7</f>
        <v>3.2149320139999999</v>
      </c>
      <c r="D4" s="429">
        <f>C4*18%</f>
        <v>0.57868776251999998</v>
      </c>
      <c r="E4" s="430">
        <f>C4+D4</f>
        <v>3.7936197765199999</v>
      </c>
    </row>
    <row r="5" spans="1:5" ht="30" x14ac:dyDescent="0.2">
      <c r="A5" s="441">
        <v>2</v>
      </c>
      <c r="B5" s="424" t="s">
        <v>147</v>
      </c>
      <c r="C5" s="425">
        <f>252601801.1/10^7</f>
        <v>25.26018011</v>
      </c>
      <c r="D5" s="431">
        <f t="shared" ref="D5:D16" si="0">C5*18%</f>
        <v>4.5468324198000003</v>
      </c>
      <c r="E5" s="430">
        <f t="shared" ref="E5:E16" si="1">C5+D5</f>
        <v>29.807012529800001</v>
      </c>
    </row>
    <row r="6" spans="1:5" ht="30" x14ac:dyDescent="0.2">
      <c r="A6" s="441">
        <v>3</v>
      </c>
      <c r="B6" s="424" t="s">
        <v>148</v>
      </c>
      <c r="C6" s="425"/>
      <c r="D6" s="431">
        <f t="shared" si="0"/>
        <v>0</v>
      </c>
      <c r="E6" s="430">
        <f t="shared" si="1"/>
        <v>0</v>
      </c>
    </row>
    <row r="7" spans="1:5" ht="15.75" x14ac:dyDescent="0.2">
      <c r="A7" s="441">
        <v>4</v>
      </c>
      <c r="B7" s="424" t="s">
        <v>149</v>
      </c>
      <c r="C7" s="425"/>
      <c r="D7" s="431">
        <f t="shared" si="0"/>
        <v>0</v>
      </c>
      <c r="E7" s="430">
        <f t="shared" si="1"/>
        <v>0</v>
      </c>
    </row>
    <row r="8" spans="1:5" ht="45" x14ac:dyDescent="0.2">
      <c r="A8" s="441">
        <v>5</v>
      </c>
      <c r="B8" s="424" t="s">
        <v>150</v>
      </c>
      <c r="C8" s="425">
        <f>128597280.56/10^7</f>
        <v>12.859728056</v>
      </c>
      <c r="D8" s="431">
        <f t="shared" si="0"/>
        <v>2.3147510500799999</v>
      </c>
      <c r="E8" s="430">
        <f t="shared" si="1"/>
        <v>15.17447910608</v>
      </c>
    </row>
    <row r="9" spans="1:5" ht="30" x14ac:dyDescent="0.2">
      <c r="A9" s="441">
        <v>6</v>
      </c>
      <c r="B9" s="424" t="s">
        <v>151</v>
      </c>
      <c r="C9" s="425"/>
      <c r="D9" s="431">
        <f t="shared" si="0"/>
        <v>0</v>
      </c>
      <c r="E9" s="430">
        <f t="shared" si="1"/>
        <v>0</v>
      </c>
    </row>
    <row r="10" spans="1:5" ht="60" x14ac:dyDescent="0.2">
      <c r="A10" s="441">
        <v>7</v>
      </c>
      <c r="B10" s="424" t="s">
        <v>152</v>
      </c>
      <c r="C10" s="425">
        <f>45927600.2/10^7</f>
        <v>4.5927600200000001</v>
      </c>
      <c r="D10" s="431">
        <f t="shared" si="0"/>
        <v>0.82669680359999997</v>
      </c>
      <c r="E10" s="430">
        <f t="shared" si="1"/>
        <v>5.4194568236</v>
      </c>
    </row>
    <row r="11" spans="1:5" ht="30" x14ac:dyDescent="0.2">
      <c r="A11" s="441">
        <v>8</v>
      </c>
      <c r="B11" s="424" t="s">
        <v>153</v>
      </c>
      <c r="C11" s="425"/>
      <c r="D11" s="431">
        <f t="shared" si="0"/>
        <v>0</v>
      </c>
      <c r="E11" s="430">
        <f t="shared" si="1"/>
        <v>0</v>
      </c>
    </row>
    <row r="12" spans="1:5" ht="60" x14ac:dyDescent="0.2">
      <c r="A12" s="441">
        <v>9</v>
      </c>
      <c r="B12" s="424" t="s">
        <v>230</v>
      </c>
      <c r="C12" s="425"/>
      <c r="D12" s="431">
        <f t="shared" si="0"/>
        <v>0</v>
      </c>
      <c r="E12" s="430">
        <f t="shared" si="1"/>
        <v>0</v>
      </c>
    </row>
    <row r="13" spans="1:5" ht="60" x14ac:dyDescent="0.2">
      <c r="A13" s="441">
        <v>10</v>
      </c>
      <c r="B13" s="424" t="s">
        <v>155</v>
      </c>
      <c r="C13" s="425"/>
      <c r="D13" s="431">
        <f t="shared" si="0"/>
        <v>0</v>
      </c>
      <c r="E13" s="430">
        <f t="shared" si="1"/>
        <v>0</v>
      </c>
    </row>
    <row r="14" spans="1:5" ht="60" x14ac:dyDescent="0.2">
      <c r="A14" s="441">
        <v>11</v>
      </c>
      <c r="B14" s="424" t="s">
        <v>156</v>
      </c>
      <c r="C14" s="425"/>
      <c r="D14" s="431">
        <f t="shared" si="0"/>
        <v>0</v>
      </c>
      <c r="E14" s="430">
        <f t="shared" si="1"/>
        <v>0</v>
      </c>
    </row>
    <row r="15" spans="1:5" ht="30" x14ac:dyDescent="0.2">
      <c r="A15" s="441">
        <v>12</v>
      </c>
      <c r="B15" s="424" t="s">
        <v>157</v>
      </c>
      <c r="C15" s="425">
        <f>500000/10^7</f>
        <v>0.05</v>
      </c>
      <c r="D15" s="431">
        <f t="shared" si="0"/>
        <v>8.9999999999999993E-3</v>
      </c>
      <c r="E15" s="430">
        <f t="shared" si="1"/>
        <v>5.9000000000000004E-2</v>
      </c>
    </row>
    <row r="16" spans="1:5" ht="15.75" thickBot="1" x14ac:dyDescent="0.25">
      <c r="A16" s="426">
        <v>13</v>
      </c>
      <c r="B16" s="424" t="s">
        <v>159</v>
      </c>
      <c r="C16" s="425"/>
      <c r="D16" s="432">
        <f t="shared" si="0"/>
        <v>0</v>
      </c>
      <c r="E16" s="430">
        <f t="shared" si="1"/>
        <v>0</v>
      </c>
    </row>
    <row r="17" spans="2:5" ht="19.5" thickBot="1" x14ac:dyDescent="0.35">
      <c r="B17" s="428" t="s">
        <v>229</v>
      </c>
      <c r="C17" s="433">
        <f>SUM(C4:C16)</f>
        <v>45.977600199999998</v>
      </c>
      <c r="D17" s="442">
        <f>SUM(D4:D16)</f>
        <v>8.2759680360000019</v>
      </c>
      <c r="E17" s="434">
        <f>SUM(E4:E16)</f>
        <v>54.253568236</v>
      </c>
    </row>
    <row r="18" spans="2:5" ht="9" customHeight="1" thickBot="1" x14ac:dyDescent="0.25">
      <c r="C18" s="435"/>
      <c r="D18" s="435"/>
      <c r="E18" s="435"/>
    </row>
    <row r="19" spans="2:5" ht="18.75" x14ac:dyDescent="0.3">
      <c r="C19" s="435"/>
      <c r="D19" s="436" t="s">
        <v>215</v>
      </c>
      <c r="E19" s="437">
        <f>D17-D6-D9-D11</f>
        <v>8.2759680360000019</v>
      </c>
    </row>
    <row r="20" spans="2:5" ht="19.5" thickBot="1" x14ac:dyDescent="0.35">
      <c r="C20" s="435"/>
      <c r="D20" s="438" t="s">
        <v>235</v>
      </c>
      <c r="E20" s="439">
        <f>E17-E19</f>
        <v>45.977600199999998</v>
      </c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BOQ Block Cost 9A</vt:lpstr>
      <vt:lpstr>PC Block Cost</vt:lpstr>
      <vt:lpstr>PBER</vt:lpstr>
      <vt:lpstr>Sheet3</vt:lpstr>
      <vt:lpstr>'BOQ Block Cost 9A'!Print_Area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mishra</dc:creator>
  <cp:lastModifiedBy>rahul mishra</cp:lastModifiedBy>
  <cp:lastPrinted>2025-12-22T09:17:52Z</cp:lastPrinted>
  <dcterms:created xsi:type="dcterms:W3CDTF">2025-12-09T06:48:18Z</dcterms:created>
  <dcterms:modified xsi:type="dcterms:W3CDTF">2026-02-07T09:46:12Z</dcterms:modified>
</cp:coreProperties>
</file>